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williams\Documents\Shane\Projects\Marketing\User's Group Meetings\User's Group, 2025\Presentations\"/>
    </mc:Choice>
  </mc:AlternateContent>
  <xr:revisionPtr revIDLastSave="0" documentId="8_{914C9947-3F22-4F11-B701-4AEEF311AA48}" xr6:coauthVersionLast="47" xr6:coauthVersionMax="47" xr10:uidLastSave="{00000000-0000-0000-0000-000000000000}"/>
  <bookViews>
    <workbookView xWindow="-98" yWindow="-98" windowWidth="20715" windowHeight="13155" xr2:uid="{3E2AF19E-45AA-4E34-AB76-819488DE32AF}"/>
  </bookViews>
  <sheets>
    <sheet name="RATA" sheetId="1" r:id="rId1"/>
    <sheet name="Calculator"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3" l="1"/>
  <c r="D5" i="3" s="1"/>
  <c r="D7" i="3" s="1"/>
  <c r="D9" i="3" s="1"/>
  <c r="D11" i="3" s="1"/>
  <c r="E3" i="3"/>
  <c r="E5" i="3" s="1"/>
  <c r="E7" i="3" s="1"/>
  <c r="E9" i="3" s="1"/>
  <c r="E11" i="3" s="1"/>
  <c r="E13" i="3" s="1"/>
  <c r="E15" i="3" s="1"/>
  <c r="E17" i="3" s="1"/>
  <c r="E19" i="3" s="1"/>
  <c r="D19" i="3"/>
  <c r="D17" i="3"/>
  <c r="D15" i="3"/>
  <c r="D13" i="3"/>
  <c r="Q19" i="3"/>
  <c r="Q17" i="3"/>
  <c r="Q15" i="3"/>
  <c r="Q13" i="3"/>
  <c r="Q11" i="3"/>
  <c r="Q9" i="3"/>
  <c r="Q7" i="3"/>
  <c r="Q5" i="3"/>
  <c r="P19" i="3"/>
  <c r="P17" i="3"/>
  <c r="P15" i="3"/>
  <c r="P13" i="3"/>
  <c r="P11" i="3"/>
  <c r="P9" i="3"/>
  <c r="P7" i="3"/>
  <c r="P5" i="3"/>
  <c r="G19" i="3"/>
  <c r="J19" i="3" s="1"/>
  <c r="G17" i="3"/>
  <c r="J17" i="3" s="1"/>
  <c r="G15" i="3"/>
  <c r="J15" i="3" s="1"/>
  <c r="G13" i="3"/>
  <c r="G11" i="3"/>
  <c r="J11" i="3" s="1"/>
  <c r="G9" i="3"/>
  <c r="J9" i="3" s="1"/>
  <c r="G7" i="3"/>
  <c r="J7" i="3" s="1"/>
  <c r="G5" i="3"/>
  <c r="J5" i="3" s="1"/>
  <c r="G3" i="3"/>
  <c r="K3" i="3" s="1"/>
  <c r="AB7" i="3" l="1"/>
  <c r="J3" i="3"/>
  <c r="J13" i="3"/>
  <c r="K5" i="3"/>
  <c r="K7" i="3" s="1"/>
  <c r="K9" i="3" s="1"/>
  <c r="K11" i="3" s="1"/>
  <c r="K13" i="3" l="1"/>
  <c r="H3" i="3"/>
  <c r="K15" i="3" l="1"/>
  <c r="L3" i="3"/>
  <c r="I3" i="3"/>
  <c r="I5" i="3" s="1"/>
  <c r="H5" i="3"/>
  <c r="L5" i="3" s="1"/>
  <c r="K17" i="3" l="1"/>
  <c r="I7" i="3"/>
  <c r="I9" i="3" s="1"/>
  <c r="H7" i="3"/>
  <c r="L7" i="3" s="1"/>
  <c r="N5" i="3"/>
  <c r="R5" i="3" s="1"/>
  <c r="T5" i="3" s="1"/>
  <c r="K19" i="3" l="1"/>
  <c r="I11" i="3"/>
  <c r="H9" i="3"/>
  <c r="N7" i="3"/>
  <c r="R7" i="3" s="1"/>
  <c r="T7" i="3" s="1"/>
  <c r="AB6" i="3" l="1"/>
  <c r="AB11" i="3" s="1"/>
  <c r="I13" i="3"/>
  <c r="L9" i="3"/>
  <c r="N9" i="3" s="1"/>
  <c r="H11" i="3"/>
  <c r="R9" i="3" l="1"/>
  <c r="T9" i="3" s="1"/>
  <c r="L11" i="3"/>
  <c r="N11" i="3" s="1"/>
  <c r="R11" i="3" s="1"/>
  <c r="H13" i="3"/>
  <c r="I15" i="3"/>
  <c r="AD6" i="3" l="1"/>
  <c r="AD11" i="3" s="1"/>
  <c r="T11" i="3"/>
  <c r="AF6" i="3" s="1"/>
  <c r="AF11" i="3" s="1"/>
  <c r="I17" i="3"/>
  <c r="L13" i="3"/>
  <c r="N13" i="3" s="1"/>
  <c r="R13" i="3" s="1"/>
  <c r="T13" i="3" s="1"/>
  <c r="H15" i="3"/>
  <c r="L15" i="3" l="1"/>
  <c r="N15" i="3" s="1"/>
  <c r="R15" i="3" s="1"/>
  <c r="T15" i="3" s="1"/>
  <c r="H17" i="3"/>
  <c r="I19" i="3"/>
  <c r="L17" i="3" l="1"/>
  <c r="N17" i="3" s="1"/>
  <c r="R17" i="3" s="1"/>
  <c r="T17" i="3" s="1"/>
  <c r="H19" i="3"/>
  <c r="L19" i="3" s="1"/>
  <c r="N19" i="3" s="1"/>
  <c r="R19" i="3" s="1"/>
  <c r="T19" i="3" s="1"/>
</calcChain>
</file>

<file path=xl/sharedStrings.xml><?xml version="1.0" encoding="utf-8"?>
<sst xmlns="http://schemas.openxmlformats.org/spreadsheetml/2006/main" count="136" uniqueCount="64">
  <si>
    <t>https://www.epa.gov/emc</t>
  </si>
  <si>
    <t>Air Hygiene</t>
  </si>
  <si>
    <t>great reference to bookmark</t>
  </si>
  <si>
    <t>resources</t>
  </si>
  <si>
    <t>1.</t>
  </si>
  <si>
    <t>2.</t>
  </si>
  <si>
    <t>equation</t>
  </si>
  <si>
    <t>Where are the</t>
  </si>
  <si>
    <t>What is the</t>
  </si>
  <si>
    <t>3.</t>
  </si>
  <si>
    <t>How to define</t>
  </si>
  <si>
    <t>the variables</t>
  </si>
  <si>
    <t>4.</t>
  </si>
  <si>
    <t>5.</t>
  </si>
  <si>
    <t>6.</t>
  </si>
  <si>
    <t>Stack Testing Fundamentals 2</t>
  </si>
  <si>
    <t>Summary: Let’s use combined measured concentrations and stack flow rates to calculate various emission rates, split up into two small groups, and run a Relative Accuracy Test Audit (RATA) against each other’s measurements. Stack Testing Fundamentals 2 will focus on the intricacies of “like-kind” measurement, how to prepare for dissimilar results, and the math behind the RATA. I hope your team “wins” and that fortune is ever in your favor.</t>
  </si>
  <si>
    <t>12.0 Calculations and Data Analysis</t>
  </si>
  <si>
    <t>12.5 Relative Accuracy. Calculate the RA, expressed as a percentage, of a set of data as follows:</t>
  </si>
  <si>
    <t>RA = relative accuracy, %</t>
  </si>
  <si>
    <r>
      <t xml:space="preserve">RM = </t>
    </r>
    <r>
      <rPr>
        <b/>
        <sz val="18"/>
        <color theme="1"/>
        <rFont val="Arial"/>
        <family val="2"/>
      </rPr>
      <t>Average RM</t>
    </r>
    <r>
      <rPr>
        <sz val="18"/>
        <color theme="1"/>
        <rFont val="Arial"/>
        <family val="2"/>
      </rPr>
      <t xml:space="preserve"> value. In cases where the average emissions for the test are less than 50 percent of the applicable emission standard, substitute the applicable emission standard value in the denominator of equation 2–6 of this method in place of the average RM value. In all other cases, use RM.</t>
    </r>
  </si>
  <si>
    <r>
      <t xml:space="preserve">| ƌ | = Absolute value of the </t>
    </r>
    <r>
      <rPr>
        <b/>
        <sz val="18"/>
        <color theme="1"/>
        <rFont val="Arial"/>
        <family val="2"/>
      </rPr>
      <t>mean differences</t>
    </r>
    <r>
      <rPr>
        <sz val="18"/>
        <color theme="1"/>
        <rFont val="Arial"/>
        <family val="2"/>
      </rPr>
      <t xml:space="preserve"> (from equation 2–3 of this method). </t>
    </r>
  </si>
  <si>
    <r>
      <t xml:space="preserve">|CC| = Absolute value of the </t>
    </r>
    <r>
      <rPr>
        <b/>
        <sz val="18"/>
        <color theme="1"/>
        <rFont val="Arial"/>
        <family val="2"/>
      </rPr>
      <t>confidence coefficient</t>
    </r>
    <r>
      <rPr>
        <sz val="18"/>
        <color theme="1"/>
        <rFont val="Arial"/>
        <family val="2"/>
      </rPr>
      <t xml:space="preserve"> (from equation 2–3 of this method).</t>
    </r>
  </si>
  <si>
    <t xml:space="preserve">12.4 Confidence Coefficient. Calculate the 2.5 percent error confidence coefficient (one-tailed), CC, as follows: </t>
  </si>
  <si>
    <r>
      <t>t</t>
    </r>
    <r>
      <rPr>
        <sz val="11"/>
        <color theme="1"/>
        <rFont val="Arial"/>
        <family val="2"/>
      </rPr>
      <t>0.975</t>
    </r>
    <r>
      <rPr>
        <sz val="18"/>
        <color theme="1"/>
        <rFont val="Arial"/>
        <family val="2"/>
      </rPr>
      <t xml:space="preserve"> = t-value (see Table 2-1).</t>
    </r>
  </si>
  <si>
    <r>
      <t xml:space="preserve">n = Number of data points (e.g. </t>
    </r>
    <r>
      <rPr>
        <b/>
        <sz val="18"/>
        <color theme="1"/>
        <rFont val="Arial"/>
        <family val="2"/>
      </rPr>
      <t>number of test runs</t>
    </r>
    <r>
      <rPr>
        <sz val="18"/>
        <color theme="1"/>
        <rFont val="Arial"/>
        <family val="2"/>
      </rPr>
      <t>)</t>
    </r>
  </si>
  <si>
    <t>confidence</t>
  </si>
  <si>
    <t>coefficient</t>
  </si>
  <si>
    <t xml:space="preserve">12.3 Standard Deviation. Calculate the standard deviation, Sd, as follows: </t>
  </si>
  <si>
    <t>Standard</t>
  </si>
  <si>
    <t>deviation</t>
  </si>
  <si>
    <t>(get the</t>
  </si>
  <si>
    <t>computer out)</t>
  </si>
  <si>
    <t>= average difference as sum of difference divided by number of runs</t>
  </si>
  <si>
    <t>= sum of the difference squared</t>
  </si>
  <si>
    <t>Let's run a</t>
  </si>
  <si>
    <t>RATA</t>
  </si>
  <si>
    <t>RM</t>
  </si>
  <si>
    <t>d</t>
  </si>
  <si>
    <t>CEM</t>
  </si>
  <si>
    <t>n</t>
  </si>
  <si>
    <t>Σd</t>
  </si>
  <si>
    <r>
      <t>t</t>
    </r>
    <r>
      <rPr>
        <sz val="12"/>
        <color theme="1"/>
        <rFont val="Arial"/>
        <family val="2"/>
      </rPr>
      <t>0.975</t>
    </r>
  </si>
  <si>
    <r>
      <t>Σ(d</t>
    </r>
    <r>
      <rPr>
        <sz val="18"/>
        <color theme="1"/>
        <rFont val="Times New Roman"/>
        <family val="1"/>
      </rPr>
      <t>²)</t>
    </r>
  </si>
  <si>
    <r>
      <t>Σ(d)</t>
    </r>
    <r>
      <rPr>
        <sz val="18"/>
        <color theme="1"/>
        <rFont val="Times New Roman"/>
        <family val="1"/>
      </rPr>
      <t>²</t>
    </r>
    <r>
      <rPr>
        <sz val="14"/>
        <color theme="1"/>
        <rFont val="Arial"/>
        <family val="2"/>
      </rPr>
      <t>/n</t>
    </r>
  </si>
  <si>
    <t xml:space="preserve"> ƌ</t>
  </si>
  <si>
    <t>d²</t>
  </si>
  <si>
    <t>RA</t>
  </si>
  <si>
    <t>CC</t>
  </si>
  <si>
    <t>RM-CEM</t>
  </si>
  <si>
    <t>ΣRM</t>
  </si>
  <si>
    <t>Real</t>
  </si>
  <si>
    <t>Count</t>
  </si>
  <si>
    <t>+</t>
  </si>
  <si>
    <t>vs.</t>
  </si>
  <si>
    <t>AS</t>
  </si>
  <si>
    <t>x100 =</t>
  </si>
  <si>
    <t>%</t>
  </si>
  <si>
    <t>|</t>
  </si>
  <si>
    <t>???</t>
  </si>
  <si>
    <t>Paul Little</t>
  </si>
  <si>
    <t>918-289-6378</t>
  </si>
  <si>
    <t>plittle@airhygiene.com</t>
  </si>
  <si>
    <t>CiSCO 2025 User Group Presentation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</si>
</sst>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
    <numFmt numFmtId="166" formatCode="0.0"/>
  </numFmts>
  <fonts count="11" x14ac:knownFonts="1">
    <font>
      <sz val="10"/>
      <color theme="1"/>
      <name val="Arial"/>
      <family val="2"/>
    </font>
    <font>
      <u/>
      <sz val="10"/>
      <color theme="10"/>
      <name val="Arial"/>
      <family val="2"/>
    </font>
    <font>
      <b/>
      <u/>
      <sz val="36"/>
      <color theme="1"/>
      <name val="Arial"/>
      <family val="2"/>
    </font>
    <font>
      <sz val="18"/>
      <color theme="1"/>
      <name val="Arial"/>
      <family val="2"/>
    </font>
    <font>
      <b/>
      <sz val="18"/>
      <color theme="1"/>
      <name val="Arial"/>
      <family val="2"/>
    </font>
    <font>
      <u/>
      <sz val="18"/>
      <color theme="10"/>
      <name val="Arial"/>
      <family val="2"/>
    </font>
    <font>
      <sz val="11"/>
      <color theme="1"/>
      <name val="Arial"/>
      <family val="2"/>
    </font>
    <font>
      <sz val="12"/>
      <color theme="1"/>
      <name val="Arial"/>
      <family val="2"/>
    </font>
    <font>
      <sz val="9"/>
      <color theme="1"/>
      <name val="Bauhaus 93"/>
      <family val="5"/>
    </font>
    <font>
      <sz val="14"/>
      <color theme="1"/>
      <name val="Arial"/>
      <family val="2"/>
    </font>
    <font>
      <sz val="18"/>
      <color theme="1"/>
      <name val="Times New Roman"/>
      <family val="1"/>
    </font>
  </fonts>
  <fills count="3">
    <fill>
      <patternFill patternType="none"/>
    </fill>
    <fill>
      <patternFill patternType="gray125"/>
    </fill>
    <fill>
      <patternFill patternType="solid">
        <fgColor theme="4" tint="0.79998168889431442"/>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xf numFmtId="0" fontId="1" fillId="0" borderId="0" applyNumberFormat="0" applyFill="0" applyBorder="0" applyAlignment="0" applyProtection="0"/>
  </cellStyleXfs>
  <cellXfs count="22">
    <xf numFmtId="0" fontId="0" fillId="0" borderId="0" xfId="0"/>
    <xf numFmtId="0" fontId="2" fillId="0" borderId="0" xfId="0" applyFont="1"/>
    <xf numFmtId="0" fontId="3" fillId="0" borderId="0" xfId="0" applyFont="1"/>
    <xf numFmtId="0" fontId="4" fillId="0" borderId="0" xfId="0" applyFont="1"/>
    <xf numFmtId="0" fontId="5" fillId="0" borderId="0" xfId="1" applyFont="1"/>
    <xf numFmtId="0" fontId="3" fillId="0" borderId="0" xfId="0" quotePrefix="1" applyFont="1"/>
    <xf numFmtId="0" fontId="4" fillId="0" borderId="0" xfId="0" quotePrefix="1" applyFont="1" applyAlignment="1">
      <alignment horizontal="right"/>
    </xf>
    <xf numFmtId="0" fontId="8" fillId="2" borderId="0" xfId="0" applyFont="1" applyFill="1" applyAlignment="1">
      <alignment horizontal="left" vertical="top"/>
    </xf>
    <xf numFmtId="0" fontId="4" fillId="0" borderId="0" xfId="0" applyFont="1" applyAlignment="1">
      <alignment vertical="top"/>
    </xf>
    <xf numFmtId="0" fontId="3" fillId="0" borderId="0" xfId="0" applyFont="1" applyAlignment="1">
      <alignment horizontal="center" vertical="center" shrinkToFit="1"/>
    </xf>
    <xf numFmtId="0" fontId="3" fillId="0" borderId="1" xfId="0" applyFont="1" applyBorder="1" applyAlignment="1">
      <alignment horizontal="center" vertical="center" shrinkToFit="1"/>
    </xf>
    <xf numFmtId="0" fontId="3" fillId="0" borderId="1" xfId="0" quotePrefix="1" applyFont="1" applyBorder="1" applyAlignment="1">
      <alignment horizontal="center" vertical="center" shrinkToFit="1"/>
    </xf>
    <xf numFmtId="164" fontId="3" fillId="0" borderId="0" xfId="0" applyNumberFormat="1" applyFont="1" applyAlignment="1">
      <alignment horizontal="center" vertical="center" shrinkToFit="1"/>
    </xf>
    <xf numFmtId="165" fontId="3" fillId="0" borderId="0" xfId="0" applyNumberFormat="1" applyFont="1" applyAlignment="1">
      <alignment horizontal="center" vertical="center" shrinkToFit="1"/>
    </xf>
    <xf numFmtId="2" fontId="3" fillId="0" borderId="0" xfId="0" applyNumberFormat="1" applyFont="1" applyAlignment="1">
      <alignment horizontal="center" vertical="center" shrinkToFit="1"/>
    </xf>
    <xf numFmtId="166" fontId="3" fillId="0" borderId="0" xfId="0" applyNumberFormat="1" applyFont="1" applyAlignment="1">
      <alignment horizontal="center" vertical="center" shrinkToFit="1"/>
    </xf>
    <xf numFmtId="0" fontId="3" fillId="0" borderId="0" xfId="0" applyFont="1" applyAlignment="1">
      <alignment horizontal="left" vertical="top" wrapText="1"/>
    </xf>
    <xf numFmtId="0" fontId="3" fillId="0" borderId="0" xfId="0" quotePrefix="1" applyFont="1" applyAlignment="1">
      <alignment horizontal="left" vertical="top" wrapText="1"/>
    </xf>
    <xf numFmtId="0" fontId="3" fillId="0" borderId="0" xfId="0" applyFont="1" applyAlignment="1">
      <alignment horizontal="center" vertical="center" shrinkToFit="1"/>
    </xf>
    <xf numFmtId="2" fontId="3" fillId="0" borderId="0" xfId="0" applyNumberFormat="1" applyFont="1" applyAlignment="1">
      <alignment horizontal="center" vertical="center" shrinkToFit="1"/>
    </xf>
    <xf numFmtId="0" fontId="3" fillId="0" borderId="0" xfId="0" applyFont="1" applyAlignment="1">
      <alignment vertical="center" shrinkToFit="1"/>
    </xf>
    <xf numFmtId="0" fontId="3" fillId="0" borderId="2" xfId="0" applyFont="1" applyBorder="1" applyAlignment="1">
      <alignment horizontal="center" vertical="center" shrinkToFi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4.png"/><Relationship Id="rId7" Type="http://schemas.openxmlformats.org/officeDocument/2006/relationships/image" Target="../media/image18.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14</xdr:col>
      <xdr:colOff>506730</xdr:colOff>
      <xdr:row>6</xdr:row>
      <xdr:rowOff>123191</xdr:rowOff>
    </xdr:from>
    <xdr:to>
      <xdr:col>17</xdr:col>
      <xdr:colOff>94376</xdr:colOff>
      <xdr:row>6</xdr:row>
      <xdr:rowOff>1830514</xdr:rowOff>
    </xdr:to>
    <xdr:pic>
      <xdr:nvPicPr>
        <xdr:cNvPr id="15" name="Picture 14">
          <a:extLst>
            <a:ext uri="{FF2B5EF4-FFF2-40B4-BE49-F238E27FC236}">
              <a16:creationId xmlns:a16="http://schemas.microsoft.com/office/drawing/2014/main" id="{8813AFDC-DB83-450B-7C91-3085EB235C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34450" y="2142491"/>
          <a:ext cx="1393586" cy="1707323"/>
        </a:xfrm>
        <a:prstGeom prst="rect">
          <a:avLst/>
        </a:prstGeom>
      </xdr:spPr>
    </xdr:pic>
    <xdr:clientData/>
  </xdr:twoCellAnchor>
  <xdr:twoCellAnchor editAs="oneCell">
    <xdr:from>
      <xdr:col>2</xdr:col>
      <xdr:colOff>247650</xdr:colOff>
      <xdr:row>13</xdr:row>
      <xdr:rowOff>50800</xdr:rowOff>
    </xdr:from>
    <xdr:to>
      <xdr:col>6</xdr:col>
      <xdr:colOff>571642</xdr:colOff>
      <xdr:row>17</xdr:row>
      <xdr:rowOff>82610</xdr:rowOff>
    </xdr:to>
    <xdr:pic>
      <xdr:nvPicPr>
        <xdr:cNvPr id="21" name="Picture 20">
          <a:extLst>
            <a:ext uri="{FF2B5EF4-FFF2-40B4-BE49-F238E27FC236}">
              <a16:creationId xmlns:a16="http://schemas.microsoft.com/office/drawing/2014/main" id="{EBF7101A-C69F-2903-B596-4DD72EE38191}"/>
            </a:ext>
          </a:extLst>
        </xdr:cNvPr>
        <xdr:cNvPicPr>
          <a:picLocks noChangeAspect="1"/>
        </xdr:cNvPicPr>
      </xdr:nvPicPr>
      <xdr:blipFill>
        <a:blip xmlns:r="http://schemas.openxmlformats.org/officeDocument/2006/relationships" r:embed="rId2"/>
        <a:stretch>
          <a:fillRect/>
        </a:stretch>
      </xdr:blipFill>
      <xdr:spPr>
        <a:xfrm>
          <a:off x="8096250" y="6007100"/>
          <a:ext cx="2762392" cy="1174810"/>
        </a:xfrm>
        <a:prstGeom prst="rect">
          <a:avLst/>
        </a:prstGeom>
        <a:ln>
          <a:solidFill>
            <a:schemeClr val="accent1"/>
          </a:solidFill>
        </a:ln>
      </xdr:spPr>
    </xdr:pic>
    <xdr:clientData/>
  </xdr:twoCellAnchor>
  <xdr:twoCellAnchor editAs="oneCell">
    <xdr:from>
      <xdr:col>3</xdr:col>
      <xdr:colOff>393700</xdr:colOff>
      <xdr:row>18</xdr:row>
      <xdr:rowOff>177800</xdr:rowOff>
    </xdr:from>
    <xdr:to>
      <xdr:col>11</xdr:col>
      <xdr:colOff>133587</xdr:colOff>
      <xdr:row>20</xdr:row>
      <xdr:rowOff>95275</xdr:rowOff>
    </xdr:to>
    <xdr:pic>
      <xdr:nvPicPr>
        <xdr:cNvPr id="22" name="Picture 21">
          <a:extLst>
            <a:ext uri="{FF2B5EF4-FFF2-40B4-BE49-F238E27FC236}">
              <a16:creationId xmlns:a16="http://schemas.microsoft.com/office/drawing/2014/main" id="{33E08A40-CA3E-ED47-550A-EA4CFAA25EC4}"/>
            </a:ext>
          </a:extLst>
        </xdr:cNvPr>
        <xdr:cNvPicPr>
          <a:picLocks noChangeAspect="1"/>
        </xdr:cNvPicPr>
      </xdr:nvPicPr>
      <xdr:blipFill>
        <a:blip xmlns:r="http://schemas.openxmlformats.org/officeDocument/2006/relationships" r:embed="rId3"/>
        <a:stretch>
          <a:fillRect/>
        </a:stretch>
      </xdr:blipFill>
      <xdr:spPr>
        <a:xfrm>
          <a:off x="8851900" y="7569200"/>
          <a:ext cx="4616687" cy="488975"/>
        </a:xfrm>
        <a:prstGeom prst="rect">
          <a:avLst/>
        </a:prstGeom>
        <a:ln>
          <a:solidFill>
            <a:schemeClr val="accent1"/>
          </a:solidFill>
        </a:ln>
      </xdr:spPr>
    </xdr:pic>
    <xdr:clientData/>
  </xdr:twoCellAnchor>
  <xdr:twoCellAnchor editAs="oneCell">
    <xdr:from>
      <xdr:col>4</xdr:col>
      <xdr:colOff>457200</xdr:colOff>
      <xdr:row>21</xdr:row>
      <xdr:rowOff>146050</xdr:rowOff>
    </xdr:from>
    <xdr:to>
      <xdr:col>15</xdr:col>
      <xdr:colOff>184481</xdr:colOff>
      <xdr:row>27</xdr:row>
      <xdr:rowOff>203291</xdr:rowOff>
    </xdr:to>
    <xdr:pic>
      <xdr:nvPicPr>
        <xdr:cNvPr id="29" name="Picture 28">
          <a:extLst>
            <a:ext uri="{FF2B5EF4-FFF2-40B4-BE49-F238E27FC236}">
              <a16:creationId xmlns:a16="http://schemas.microsoft.com/office/drawing/2014/main" id="{A9DEA139-747A-0106-9F7E-1B804C77DABC}"/>
            </a:ext>
          </a:extLst>
        </xdr:cNvPr>
        <xdr:cNvPicPr>
          <a:picLocks noChangeAspect="1"/>
        </xdr:cNvPicPr>
      </xdr:nvPicPr>
      <xdr:blipFill>
        <a:blip xmlns:r="http://schemas.openxmlformats.org/officeDocument/2006/relationships" r:embed="rId4"/>
        <a:stretch>
          <a:fillRect/>
        </a:stretch>
      </xdr:blipFill>
      <xdr:spPr>
        <a:xfrm>
          <a:off x="9525000" y="8394700"/>
          <a:ext cx="6432881" cy="1771741"/>
        </a:xfrm>
        <a:prstGeom prst="rect">
          <a:avLst/>
        </a:prstGeom>
        <a:ln>
          <a:solidFill>
            <a:schemeClr val="accent1"/>
          </a:solidFill>
        </a:ln>
      </xdr:spPr>
    </xdr:pic>
    <xdr:clientData/>
  </xdr:twoCellAnchor>
  <xdr:twoCellAnchor editAs="oneCell">
    <xdr:from>
      <xdr:col>3</xdr:col>
      <xdr:colOff>1</xdr:colOff>
      <xdr:row>31</xdr:row>
      <xdr:rowOff>0</xdr:rowOff>
    </xdr:from>
    <xdr:to>
      <xdr:col>11</xdr:col>
      <xdr:colOff>80897</xdr:colOff>
      <xdr:row>34</xdr:row>
      <xdr:rowOff>19050</xdr:rowOff>
    </xdr:to>
    <xdr:pic>
      <xdr:nvPicPr>
        <xdr:cNvPr id="36" name="Picture 35">
          <a:extLst>
            <a:ext uri="{FF2B5EF4-FFF2-40B4-BE49-F238E27FC236}">
              <a16:creationId xmlns:a16="http://schemas.microsoft.com/office/drawing/2014/main" id="{CDCD6625-A974-8EB4-ACF2-9D71C5FED970}"/>
            </a:ext>
          </a:extLst>
        </xdr:cNvPr>
        <xdr:cNvPicPr>
          <a:picLocks noChangeAspect="1"/>
        </xdr:cNvPicPr>
      </xdr:nvPicPr>
      <xdr:blipFill>
        <a:blip xmlns:r="http://schemas.openxmlformats.org/officeDocument/2006/relationships" r:embed="rId5"/>
        <a:stretch>
          <a:fillRect/>
        </a:stretch>
      </xdr:blipFill>
      <xdr:spPr>
        <a:xfrm>
          <a:off x="8458201" y="12338050"/>
          <a:ext cx="4957696" cy="876300"/>
        </a:xfrm>
        <a:prstGeom prst="rect">
          <a:avLst/>
        </a:prstGeom>
        <a:ln>
          <a:solidFill>
            <a:schemeClr val="accent1"/>
          </a:solidFill>
        </a:ln>
      </xdr:spPr>
    </xdr:pic>
    <xdr:clientData/>
  </xdr:twoCellAnchor>
  <xdr:twoCellAnchor>
    <xdr:from>
      <xdr:col>1</xdr:col>
      <xdr:colOff>12700</xdr:colOff>
      <xdr:row>38</xdr:row>
      <xdr:rowOff>31750</xdr:rowOff>
    </xdr:from>
    <xdr:to>
      <xdr:col>1</xdr:col>
      <xdr:colOff>406400</xdr:colOff>
      <xdr:row>38</xdr:row>
      <xdr:rowOff>38100</xdr:rowOff>
    </xdr:to>
    <xdr:cxnSp macro="">
      <xdr:nvCxnSpPr>
        <xdr:cNvPr id="46" name="Straight Connector 45">
          <a:extLst>
            <a:ext uri="{FF2B5EF4-FFF2-40B4-BE49-F238E27FC236}">
              <a16:creationId xmlns:a16="http://schemas.microsoft.com/office/drawing/2014/main" id="{726B702A-6877-C36C-5F10-FECE06247166}"/>
            </a:ext>
          </a:extLst>
        </xdr:cNvPr>
        <xdr:cNvCxnSpPr/>
      </xdr:nvCxnSpPr>
      <xdr:spPr>
        <a:xfrm>
          <a:off x="7251700" y="14370050"/>
          <a:ext cx="393700" cy="63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609599</xdr:colOff>
      <xdr:row>44</xdr:row>
      <xdr:rowOff>0</xdr:rowOff>
    </xdr:from>
    <xdr:to>
      <xdr:col>8</xdr:col>
      <xdr:colOff>232194</xdr:colOff>
      <xdr:row>46</xdr:row>
      <xdr:rowOff>12700</xdr:rowOff>
    </xdr:to>
    <xdr:pic>
      <xdr:nvPicPr>
        <xdr:cNvPr id="50" name="Picture 49">
          <a:extLst>
            <a:ext uri="{FF2B5EF4-FFF2-40B4-BE49-F238E27FC236}">
              <a16:creationId xmlns:a16="http://schemas.microsoft.com/office/drawing/2014/main" id="{73F13CEA-D847-D5F9-86BA-37C71A45CC2F}"/>
            </a:ext>
          </a:extLst>
        </xdr:cNvPr>
        <xdr:cNvPicPr>
          <a:picLocks noChangeAspect="1"/>
        </xdr:cNvPicPr>
      </xdr:nvPicPr>
      <xdr:blipFill>
        <a:blip xmlns:r="http://schemas.openxmlformats.org/officeDocument/2006/relationships" r:embed="rId6"/>
        <a:stretch>
          <a:fillRect/>
        </a:stretch>
      </xdr:blipFill>
      <xdr:spPr>
        <a:xfrm>
          <a:off x="7848599" y="16516350"/>
          <a:ext cx="3889795" cy="596900"/>
        </a:xfrm>
        <a:prstGeom prst="rect">
          <a:avLst/>
        </a:prstGeom>
        <a:ln>
          <a:solidFill>
            <a:schemeClr val="accent1"/>
          </a:solidFill>
        </a:ln>
      </xdr:spPr>
    </xdr:pic>
    <xdr:clientData/>
  </xdr:twoCellAnchor>
  <xdr:twoCellAnchor editAs="oneCell">
    <xdr:from>
      <xdr:col>13</xdr:col>
      <xdr:colOff>596900</xdr:colOff>
      <xdr:row>45</xdr:row>
      <xdr:rowOff>146050</xdr:rowOff>
    </xdr:from>
    <xdr:to>
      <xdr:col>17</xdr:col>
      <xdr:colOff>203292</xdr:colOff>
      <xdr:row>54</xdr:row>
      <xdr:rowOff>34936</xdr:rowOff>
    </xdr:to>
    <xdr:pic>
      <xdr:nvPicPr>
        <xdr:cNvPr id="52" name="Picture 51">
          <a:extLst>
            <a:ext uri="{FF2B5EF4-FFF2-40B4-BE49-F238E27FC236}">
              <a16:creationId xmlns:a16="http://schemas.microsoft.com/office/drawing/2014/main" id="{AF89C3C2-39B5-EA41-8E3D-2F3D0F4369AF}"/>
            </a:ext>
          </a:extLst>
        </xdr:cNvPr>
        <xdr:cNvPicPr>
          <a:picLocks noChangeAspect="1"/>
        </xdr:cNvPicPr>
      </xdr:nvPicPr>
      <xdr:blipFill>
        <a:blip xmlns:r="http://schemas.openxmlformats.org/officeDocument/2006/relationships" r:embed="rId7"/>
        <a:stretch>
          <a:fillRect/>
        </a:stretch>
      </xdr:blipFill>
      <xdr:spPr>
        <a:xfrm>
          <a:off x="15151100" y="16954500"/>
          <a:ext cx="2044792" cy="2517786"/>
        </a:xfrm>
        <a:prstGeom prst="rect">
          <a:avLst/>
        </a:prstGeom>
      </xdr:spPr>
    </xdr:pic>
    <xdr:clientData/>
  </xdr:twoCellAnchor>
  <xdr:twoCellAnchor editAs="oneCell">
    <xdr:from>
      <xdr:col>2</xdr:col>
      <xdr:colOff>596900</xdr:colOff>
      <xdr:row>49</xdr:row>
      <xdr:rowOff>254000</xdr:rowOff>
    </xdr:from>
    <xdr:to>
      <xdr:col>12</xdr:col>
      <xdr:colOff>349551</xdr:colOff>
      <xdr:row>62</xdr:row>
      <xdr:rowOff>209743</xdr:rowOff>
    </xdr:to>
    <xdr:pic>
      <xdr:nvPicPr>
        <xdr:cNvPr id="54" name="Picture 53">
          <a:extLst>
            <a:ext uri="{FF2B5EF4-FFF2-40B4-BE49-F238E27FC236}">
              <a16:creationId xmlns:a16="http://schemas.microsoft.com/office/drawing/2014/main" id="{F093BA3E-97AF-103A-E84E-58DA6AFB4B8B}"/>
            </a:ext>
          </a:extLst>
        </xdr:cNvPr>
        <xdr:cNvPicPr>
          <a:picLocks noChangeAspect="1"/>
        </xdr:cNvPicPr>
      </xdr:nvPicPr>
      <xdr:blipFill>
        <a:blip xmlns:r="http://schemas.openxmlformats.org/officeDocument/2006/relationships" r:embed="rId8"/>
        <a:stretch>
          <a:fillRect/>
        </a:stretch>
      </xdr:blipFill>
      <xdr:spPr>
        <a:xfrm>
          <a:off x="8445500" y="18230850"/>
          <a:ext cx="5848651" cy="3753043"/>
        </a:xfrm>
        <a:prstGeom prst="rect">
          <a:avLst/>
        </a:prstGeom>
        <a:ln>
          <a:solidFill>
            <a:schemeClr val="accent1"/>
          </a:solidFill>
        </a:ln>
      </xdr:spPr>
    </xdr:pic>
    <xdr:clientData/>
  </xdr:twoCellAnchor>
  <xdr:twoCellAnchor editAs="oneCell">
    <xdr:from>
      <xdr:col>2</xdr:col>
      <xdr:colOff>171450</xdr:colOff>
      <xdr:row>66</xdr:row>
      <xdr:rowOff>203200</xdr:rowOff>
    </xdr:from>
    <xdr:to>
      <xdr:col>10</xdr:col>
      <xdr:colOff>130419</xdr:colOff>
      <xdr:row>70</xdr:row>
      <xdr:rowOff>152400</xdr:rowOff>
    </xdr:to>
    <xdr:pic>
      <xdr:nvPicPr>
        <xdr:cNvPr id="57" name="Picture 56">
          <a:extLst>
            <a:ext uri="{FF2B5EF4-FFF2-40B4-BE49-F238E27FC236}">
              <a16:creationId xmlns:a16="http://schemas.microsoft.com/office/drawing/2014/main" id="{A458206E-26FF-B442-EEE7-76E3B3779B52}"/>
            </a:ext>
          </a:extLst>
        </xdr:cNvPr>
        <xdr:cNvPicPr>
          <a:picLocks noChangeAspect="1"/>
        </xdr:cNvPicPr>
      </xdr:nvPicPr>
      <xdr:blipFill>
        <a:blip xmlns:r="http://schemas.openxmlformats.org/officeDocument/2006/relationships" r:embed="rId9"/>
        <a:stretch>
          <a:fillRect/>
        </a:stretch>
      </xdr:blipFill>
      <xdr:spPr>
        <a:xfrm>
          <a:off x="8020050" y="23145750"/>
          <a:ext cx="4835769" cy="1117600"/>
        </a:xfrm>
        <a:prstGeom prst="rect">
          <a:avLst/>
        </a:prstGeom>
        <a:ln>
          <a:solidFill>
            <a:schemeClr val="accent1"/>
          </a:solidFill>
        </a:ln>
      </xdr:spPr>
    </xdr:pic>
    <xdr:clientData/>
  </xdr:twoCellAnchor>
  <xdr:twoCellAnchor editAs="oneCell">
    <xdr:from>
      <xdr:col>3</xdr:col>
      <xdr:colOff>111467</xdr:colOff>
      <xdr:row>71</xdr:row>
      <xdr:rowOff>158750</xdr:rowOff>
    </xdr:from>
    <xdr:to>
      <xdr:col>4</xdr:col>
      <xdr:colOff>342900</xdr:colOff>
      <xdr:row>72</xdr:row>
      <xdr:rowOff>495300</xdr:rowOff>
    </xdr:to>
    <xdr:pic>
      <xdr:nvPicPr>
        <xdr:cNvPr id="58" name="Picture 57">
          <a:extLst>
            <a:ext uri="{FF2B5EF4-FFF2-40B4-BE49-F238E27FC236}">
              <a16:creationId xmlns:a16="http://schemas.microsoft.com/office/drawing/2014/main" id="{A2F77E55-5F94-792A-7AFC-CCF51D59FA1F}"/>
            </a:ext>
          </a:extLst>
        </xdr:cNvPr>
        <xdr:cNvPicPr>
          <a:picLocks noChangeAspect="1"/>
        </xdr:cNvPicPr>
      </xdr:nvPicPr>
      <xdr:blipFill rotWithShape="1">
        <a:blip xmlns:r="http://schemas.openxmlformats.org/officeDocument/2006/relationships" r:embed="rId9"/>
        <a:srcRect l="32303" t="11932" r="54697" b="46022"/>
        <a:stretch/>
      </xdr:blipFill>
      <xdr:spPr>
        <a:xfrm>
          <a:off x="1940267" y="24536400"/>
          <a:ext cx="841033" cy="628650"/>
        </a:xfrm>
        <a:prstGeom prst="rect">
          <a:avLst/>
        </a:prstGeom>
        <a:ln>
          <a:noFill/>
        </a:ln>
      </xdr:spPr>
    </xdr:pic>
    <xdr:clientData/>
  </xdr:twoCellAnchor>
  <xdr:twoCellAnchor editAs="oneCell">
    <xdr:from>
      <xdr:col>3</xdr:col>
      <xdr:colOff>76201</xdr:colOff>
      <xdr:row>73</xdr:row>
      <xdr:rowOff>171450</xdr:rowOff>
    </xdr:from>
    <xdr:to>
      <xdr:col>4</xdr:col>
      <xdr:colOff>361950</xdr:colOff>
      <xdr:row>75</xdr:row>
      <xdr:rowOff>44450</xdr:rowOff>
    </xdr:to>
    <xdr:pic>
      <xdr:nvPicPr>
        <xdr:cNvPr id="59" name="Picture 58">
          <a:extLst>
            <a:ext uri="{FF2B5EF4-FFF2-40B4-BE49-F238E27FC236}">
              <a16:creationId xmlns:a16="http://schemas.microsoft.com/office/drawing/2014/main" id="{1749190E-40FD-6B90-ACFF-7B3802DA2655}"/>
            </a:ext>
          </a:extLst>
        </xdr:cNvPr>
        <xdr:cNvPicPr>
          <a:picLocks noChangeAspect="1"/>
        </xdr:cNvPicPr>
      </xdr:nvPicPr>
      <xdr:blipFill rotWithShape="1">
        <a:blip xmlns:r="http://schemas.openxmlformats.org/officeDocument/2006/relationships" r:embed="rId9"/>
        <a:srcRect l="16643" t="23824" r="69517" b="46022"/>
        <a:stretch/>
      </xdr:blipFill>
      <xdr:spPr>
        <a:xfrm>
          <a:off x="8534401" y="25495250"/>
          <a:ext cx="895349" cy="450850"/>
        </a:xfrm>
        <a:prstGeom prst="rect">
          <a:avLst/>
        </a:prstGeom>
        <a:ln>
          <a:noFill/>
        </a:ln>
      </xdr:spPr>
    </xdr:pic>
    <xdr:clientData/>
  </xdr:twoCellAnchor>
  <xdr:twoCellAnchor editAs="oneCell">
    <xdr:from>
      <xdr:col>4</xdr:col>
      <xdr:colOff>304800</xdr:colOff>
      <xdr:row>38</xdr:row>
      <xdr:rowOff>1301749</xdr:rowOff>
    </xdr:from>
    <xdr:to>
      <xdr:col>10</xdr:col>
      <xdr:colOff>228600</xdr:colOff>
      <xdr:row>41</xdr:row>
      <xdr:rowOff>116262</xdr:rowOff>
    </xdr:to>
    <xdr:pic>
      <xdr:nvPicPr>
        <xdr:cNvPr id="60" name="Picture 59">
          <a:extLst>
            <a:ext uri="{FF2B5EF4-FFF2-40B4-BE49-F238E27FC236}">
              <a16:creationId xmlns:a16="http://schemas.microsoft.com/office/drawing/2014/main" id="{88C77ABA-7E34-85F9-1EFD-AB9852746026}"/>
            </a:ext>
          </a:extLst>
        </xdr:cNvPr>
        <xdr:cNvPicPr>
          <a:picLocks noChangeAspect="1"/>
        </xdr:cNvPicPr>
      </xdr:nvPicPr>
      <xdr:blipFill>
        <a:blip xmlns:r="http://schemas.openxmlformats.org/officeDocument/2006/relationships" r:embed="rId10"/>
        <a:stretch>
          <a:fillRect/>
        </a:stretch>
      </xdr:blipFill>
      <xdr:spPr>
        <a:xfrm>
          <a:off x="9372600" y="14757399"/>
          <a:ext cx="3581400" cy="700463"/>
        </a:xfrm>
        <a:prstGeom prst="rect">
          <a:avLst/>
        </a:prstGeom>
        <a:ln>
          <a:solidFill>
            <a:schemeClr val="accent1"/>
          </a:solidFill>
        </a:ln>
      </xdr:spPr>
    </xdr:pic>
    <xdr:clientData/>
  </xdr:twoCellAnchor>
  <xdr:twoCellAnchor>
    <xdr:from>
      <xdr:col>0</xdr:col>
      <xdr:colOff>82550</xdr:colOff>
      <xdr:row>36</xdr:row>
      <xdr:rowOff>57150</xdr:rowOff>
    </xdr:from>
    <xdr:to>
      <xdr:col>0</xdr:col>
      <xdr:colOff>558800</xdr:colOff>
      <xdr:row>37</xdr:row>
      <xdr:rowOff>44450</xdr:rowOff>
    </xdr:to>
    <xdr:sp macro="" textlink="">
      <xdr:nvSpPr>
        <xdr:cNvPr id="61" name="Arrow: Right 60">
          <a:extLst>
            <a:ext uri="{FF2B5EF4-FFF2-40B4-BE49-F238E27FC236}">
              <a16:creationId xmlns:a16="http://schemas.microsoft.com/office/drawing/2014/main" id="{315A5718-ABC6-8DA9-83E6-4A4D6216F6C0}"/>
            </a:ext>
          </a:extLst>
        </xdr:cNvPr>
        <xdr:cNvSpPr/>
      </xdr:nvSpPr>
      <xdr:spPr>
        <a:xfrm>
          <a:off x="6711950" y="12941300"/>
          <a:ext cx="476250" cy="27305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82550</xdr:colOff>
      <xdr:row>38</xdr:row>
      <xdr:rowOff>19050</xdr:rowOff>
    </xdr:from>
    <xdr:to>
      <xdr:col>0</xdr:col>
      <xdr:colOff>558800</xdr:colOff>
      <xdr:row>38</xdr:row>
      <xdr:rowOff>292100</xdr:rowOff>
    </xdr:to>
    <xdr:sp macro="" textlink="">
      <xdr:nvSpPr>
        <xdr:cNvPr id="62" name="Arrow: Right 61">
          <a:extLst>
            <a:ext uri="{FF2B5EF4-FFF2-40B4-BE49-F238E27FC236}">
              <a16:creationId xmlns:a16="http://schemas.microsoft.com/office/drawing/2014/main" id="{29818772-C288-DD04-A14B-C996DECD0550}"/>
            </a:ext>
          </a:extLst>
        </xdr:cNvPr>
        <xdr:cNvSpPr/>
      </xdr:nvSpPr>
      <xdr:spPr>
        <a:xfrm>
          <a:off x="6711950" y="13474700"/>
          <a:ext cx="476250" cy="27305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82550</xdr:colOff>
      <xdr:row>47</xdr:row>
      <xdr:rowOff>25400</xdr:rowOff>
    </xdr:from>
    <xdr:to>
      <xdr:col>0</xdr:col>
      <xdr:colOff>558800</xdr:colOff>
      <xdr:row>48</xdr:row>
      <xdr:rowOff>6350</xdr:rowOff>
    </xdr:to>
    <xdr:sp macro="" textlink="">
      <xdr:nvSpPr>
        <xdr:cNvPr id="64" name="Arrow: Right 63">
          <a:extLst>
            <a:ext uri="{FF2B5EF4-FFF2-40B4-BE49-F238E27FC236}">
              <a16:creationId xmlns:a16="http://schemas.microsoft.com/office/drawing/2014/main" id="{CF33132E-8CE2-050A-2F4D-70E49CD4A873}"/>
            </a:ext>
          </a:extLst>
        </xdr:cNvPr>
        <xdr:cNvSpPr/>
      </xdr:nvSpPr>
      <xdr:spPr>
        <a:xfrm>
          <a:off x="6711950" y="17392650"/>
          <a:ext cx="476250" cy="27305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82550</xdr:colOff>
      <xdr:row>47</xdr:row>
      <xdr:rowOff>279400</xdr:rowOff>
    </xdr:from>
    <xdr:to>
      <xdr:col>0</xdr:col>
      <xdr:colOff>558800</xdr:colOff>
      <xdr:row>48</xdr:row>
      <xdr:rowOff>260350</xdr:rowOff>
    </xdr:to>
    <xdr:sp macro="" textlink="">
      <xdr:nvSpPr>
        <xdr:cNvPr id="65" name="Arrow: Right 64">
          <a:extLst>
            <a:ext uri="{FF2B5EF4-FFF2-40B4-BE49-F238E27FC236}">
              <a16:creationId xmlns:a16="http://schemas.microsoft.com/office/drawing/2014/main" id="{C994F974-76DC-18C7-5B86-A022ED79B2B5}"/>
            </a:ext>
          </a:extLst>
        </xdr:cNvPr>
        <xdr:cNvSpPr/>
      </xdr:nvSpPr>
      <xdr:spPr>
        <a:xfrm>
          <a:off x="6711950" y="17646650"/>
          <a:ext cx="476250" cy="27305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82550</xdr:colOff>
      <xdr:row>72</xdr:row>
      <xdr:rowOff>139700</xdr:rowOff>
    </xdr:from>
    <xdr:to>
      <xdr:col>0</xdr:col>
      <xdr:colOff>558800</xdr:colOff>
      <xdr:row>72</xdr:row>
      <xdr:rowOff>412750</xdr:rowOff>
    </xdr:to>
    <xdr:sp macro="" textlink="">
      <xdr:nvSpPr>
        <xdr:cNvPr id="66" name="Arrow: Right 65">
          <a:extLst>
            <a:ext uri="{FF2B5EF4-FFF2-40B4-BE49-F238E27FC236}">
              <a16:creationId xmlns:a16="http://schemas.microsoft.com/office/drawing/2014/main" id="{6D236B24-4E3D-9716-64AF-F12C5F10812F}"/>
            </a:ext>
          </a:extLst>
        </xdr:cNvPr>
        <xdr:cNvSpPr/>
      </xdr:nvSpPr>
      <xdr:spPr>
        <a:xfrm>
          <a:off x="6711950" y="24809450"/>
          <a:ext cx="476250" cy="27305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82550</xdr:colOff>
      <xdr:row>74</xdr:row>
      <xdr:rowOff>19050</xdr:rowOff>
    </xdr:from>
    <xdr:to>
      <xdr:col>0</xdr:col>
      <xdr:colOff>558800</xdr:colOff>
      <xdr:row>75</xdr:row>
      <xdr:rowOff>0</xdr:rowOff>
    </xdr:to>
    <xdr:sp macro="" textlink="">
      <xdr:nvSpPr>
        <xdr:cNvPr id="67" name="Arrow: Right 66">
          <a:extLst>
            <a:ext uri="{FF2B5EF4-FFF2-40B4-BE49-F238E27FC236}">
              <a16:creationId xmlns:a16="http://schemas.microsoft.com/office/drawing/2014/main" id="{0617AF14-10EC-7565-E881-B568F2E6EBB5}"/>
            </a:ext>
          </a:extLst>
        </xdr:cNvPr>
        <xdr:cNvSpPr/>
      </xdr:nvSpPr>
      <xdr:spPr>
        <a:xfrm>
          <a:off x="6711950" y="25609550"/>
          <a:ext cx="476250" cy="27305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6</xdr:col>
      <xdr:colOff>279400</xdr:colOff>
      <xdr:row>75</xdr:row>
      <xdr:rowOff>63500</xdr:rowOff>
    </xdr:from>
    <xdr:to>
      <xdr:col>13</xdr:col>
      <xdr:colOff>559034</xdr:colOff>
      <xdr:row>81</xdr:row>
      <xdr:rowOff>31838</xdr:rowOff>
    </xdr:to>
    <xdr:pic>
      <xdr:nvPicPr>
        <xdr:cNvPr id="68" name="Picture 67">
          <a:extLst>
            <a:ext uri="{FF2B5EF4-FFF2-40B4-BE49-F238E27FC236}">
              <a16:creationId xmlns:a16="http://schemas.microsoft.com/office/drawing/2014/main" id="{A2959141-B338-58E9-6060-D2E464149F11}"/>
            </a:ext>
          </a:extLst>
        </xdr:cNvPr>
        <xdr:cNvPicPr>
          <a:picLocks noChangeAspect="1"/>
        </xdr:cNvPicPr>
      </xdr:nvPicPr>
      <xdr:blipFill>
        <a:blip xmlns:r="http://schemas.openxmlformats.org/officeDocument/2006/relationships" r:embed="rId11"/>
        <a:stretch>
          <a:fillRect/>
        </a:stretch>
      </xdr:blipFill>
      <xdr:spPr>
        <a:xfrm>
          <a:off x="3937000" y="25946100"/>
          <a:ext cx="4546834" cy="1708238"/>
        </a:xfrm>
        <a:prstGeom prst="rect">
          <a:avLst/>
        </a:prstGeom>
        <a:ln>
          <a:solidFill>
            <a:schemeClr val="accent1"/>
          </a:solidFill>
        </a:ln>
      </xdr:spPr>
    </xdr:pic>
    <xdr:clientData/>
  </xdr:twoCellAnchor>
  <xdr:oneCellAnchor>
    <xdr:from>
      <xdr:col>4</xdr:col>
      <xdr:colOff>215900</xdr:colOff>
      <xdr:row>71</xdr:row>
      <xdr:rowOff>31750</xdr:rowOff>
    </xdr:from>
    <xdr:ext cx="284501" cy="298800"/>
    <xdr:sp macro="" textlink="">
      <xdr:nvSpPr>
        <xdr:cNvPr id="69" name="TextBox 68">
          <a:extLst>
            <a:ext uri="{FF2B5EF4-FFF2-40B4-BE49-F238E27FC236}">
              <a16:creationId xmlns:a16="http://schemas.microsoft.com/office/drawing/2014/main" id="{ADD64E2A-8ABD-B553-DB83-70936B10E6B1}"/>
            </a:ext>
          </a:extLst>
        </xdr:cNvPr>
        <xdr:cNvSpPr txBox="1"/>
      </xdr:nvSpPr>
      <xdr:spPr>
        <a:xfrm>
          <a:off x="2654300" y="24409400"/>
          <a:ext cx="284501" cy="298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400">
              <a:latin typeface="Arial" panose="020B0604020202020204" pitchFamily="34" charset="0"/>
              <a:cs typeface="Arial" panose="020B0604020202020204" pitchFamily="34" charset="0"/>
            </a:rPr>
            <a:t>2</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17</xdr:col>
      <xdr:colOff>0</xdr:colOff>
      <xdr:row>2</xdr:row>
      <xdr:rowOff>47295</xdr:rowOff>
    </xdr:from>
    <xdr:to>
      <xdr:col>18</xdr:col>
      <xdr:colOff>190501</xdr:colOff>
      <xdr:row>3</xdr:row>
      <xdr:rowOff>225426</xdr:rowOff>
    </xdr:to>
    <xdr:pic>
      <xdr:nvPicPr>
        <xdr:cNvPr id="3" name="Picture 2">
          <a:extLst>
            <a:ext uri="{FF2B5EF4-FFF2-40B4-BE49-F238E27FC236}">
              <a16:creationId xmlns:a16="http://schemas.microsoft.com/office/drawing/2014/main" id="{96DF4F72-736D-E3FA-4388-A3EB12E794EE}"/>
            </a:ext>
          </a:extLst>
        </xdr:cNvPr>
        <xdr:cNvPicPr>
          <a:picLocks noChangeAspect="1"/>
        </xdr:cNvPicPr>
      </xdr:nvPicPr>
      <xdr:blipFill rotWithShape="1">
        <a:blip xmlns:r="http://schemas.openxmlformats.org/officeDocument/2006/relationships" r:embed="rId1"/>
        <a:srcRect l="41395" b="2688"/>
        <a:stretch/>
      </xdr:blipFill>
      <xdr:spPr>
        <a:xfrm>
          <a:off x="9099549" y="618795"/>
          <a:ext cx="800101" cy="460706"/>
        </a:xfrm>
        <a:prstGeom prst="rect">
          <a:avLst/>
        </a:prstGeom>
        <a:solidFill>
          <a:schemeClr val="bg1"/>
        </a:solidFill>
      </xdr:spPr>
    </xdr:pic>
    <xdr:clientData/>
  </xdr:twoCellAnchor>
  <xdr:twoCellAnchor editAs="oneCell">
    <xdr:from>
      <xdr:col>16</xdr:col>
      <xdr:colOff>177800</xdr:colOff>
      <xdr:row>1</xdr:row>
      <xdr:rowOff>38100</xdr:rowOff>
    </xdr:from>
    <xdr:to>
      <xdr:col>16</xdr:col>
      <xdr:colOff>492141</xdr:colOff>
      <xdr:row>1</xdr:row>
      <xdr:rowOff>263536</xdr:rowOff>
    </xdr:to>
    <xdr:pic>
      <xdr:nvPicPr>
        <xdr:cNvPr id="4" name="Picture 3">
          <a:extLst>
            <a:ext uri="{FF2B5EF4-FFF2-40B4-BE49-F238E27FC236}">
              <a16:creationId xmlns:a16="http://schemas.microsoft.com/office/drawing/2014/main" id="{25F68370-4D55-7C10-5E55-F9F552261C01}"/>
            </a:ext>
          </a:extLst>
        </xdr:cNvPr>
        <xdr:cNvPicPr>
          <a:picLocks noChangeAspect="1"/>
        </xdr:cNvPicPr>
      </xdr:nvPicPr>
      <xdr:blipFill>
        <a:blip xmlns:r="http://schemas.openxmlformats.org/officeDocument/2006/relationships" r:embed="rId2"/>
        <a:stretch>
          <a:fillRect/>
        </a:stretch>
      </xdr:blipFill>
      <xdr:spPr>
        <a:xfrm>
          <a:off x="6883400" y="323850"/>
          <a:ext cx="304816" cy="215911"/>
        </a:xfrm>
        <a:prstGeom prst="rect">
          <a:avLst/>
        </a:prstGeom>
      </xdr:spPr>
    </xdr:pic>
    <xdr:clientData/>
  </xdr:twoCellAnchor>
  <xdr:twoCellAnchor editAs="oneCell">
    <xdr:from>
      <xdr:col>18</xdr:col>
      <xdr:colOff>336550</xdr:colOff>
      <xdr:row>1</xdr:row>
      <xdr:rowOff>254000</xdr:rowOff>
    </xdr:from>
    <xdr:to>
      <xdr:col>20</xdr:col>
      <xdr:colOff>416053</xdr:colOff>
      <xdr:row>3</xdr:row>
      <xdr:rowOff>263524</xdr:rowOff>
    </xdr:to>
    <xdr:pic>
      <xdr:nvPicPr>
        <xdr:cNvPr id="5" name="Picture 4">
          <a:extLst>
            <a:ext uri="{FF2B5EF4-FFF2-40B4-BE49-F238E27FC236}">
              <a16:creationId xmlns:a16="http://schemas.microsoft.com/office/drawing/2014/main" id="{47D37DCA-741F-EDFD-1699-E8B1B9E47CEA}"/>
            </a:ext>
          </a:extLst>
        </xdr:cNvPr>
        <xdr:cNvPicPr>
          <a:picLocks noChangeAspect="1"/>
        </xdr:cNvPicPr>
      </xdr:nvPicPr>
      <xdr:blipFill rotWithShape="1">
        <a:blip xmlns:r="http://schemas.openxmlformats.org/officeDocument/2006/relationships" r:embed="rId3"/>
        <a:srcRect l="29998" b="-1651"/>
        <a:stretch/>
      </xdr:blipFill>
      <xdr:spPr>
        <a:xfrm>
          <a:off x="10090150" y="539750"/>
          <a:ext cx="1289178" cy="577849"/>
        </a:xfrm>
        <a:prstGeom prst="rect">
          <a:avLst/>
        </a:prstGeom>
      </xdr:spPr>
    </xdr:pic>
    <xdr:clientData/>
  </xdr:twoCellAnchor>
  <xdr:twoCellAnchor editAs="oneCell">
    <xdr:from>
      <xdr:col>12</xdr:col>
      <xdr:colOff>0</xdr:colOff>
      <xdr:row>0</xdr:row>
      <xdr:rowOff>6351</xdr:rowOff>
    </xdr:from>
    <xdr:to>
      <xdr:col>14</xdr:col>
      <xdr:colOff>400050</xdr:colOff>
      <xdr:row>3</xdr:row>
      <xdr:rowOff>148905</xdr:rowOff>
    </xdr:to>
    <xdr:pic>
      <xdr:nvPicPr>
        <xdr:cNvPr id="6" name="Picture 5">
          <a:extLst>
            <a:ext uri="{FF2B5EF4-FFF2-40B4-BE49-F238E27FC236}">
              <a16:creationId xmlns:a16="http://schemas.microsoft.com/office/drawing/2014/main" id="{9CE1EDA2-8E2D-A0AA-A1F1-5E1A94835896}"/>
            </a:ext>
          </a:extLst>
        </xdr:cNvPr>
        <xdr:cNvPicPr>
          <a:picLocks noChangeAspect="1"/>
        </xdr:cNvPicPr>
      </xdr:nvPicPr>
      <xdr:blipFill>
        <a:blip xmlns:r="http://schemas.openxmlformats.org/officeDocument/2006/relationships" r:embed="rId4"/>
        <a:stretch>
          <a:fillRect/>
        </a:stretch>
      </xdr:blipFill>
      <xdr:spPr>
        <a:xfrm>
          <a:off x="6705600" y="6351"/>
          <a:ext cx="1498600" cy="993454"/>
        </a:xfrm>
        <a:prstGeom prst="rect">
          <a:avLst/>
        </a:prstGeom>
      </xdr:spPr>
    </xdr:pic>
    <xdr:clientData/>
  </xdr:twoCellAnchor>
  <xdr:twoCellAnchor editAs="oneCell">
    <xdr:from>
      <xdr:col>4</xdr:col>
      <xdr:colOff>22225</xdr:colOff>
      <xdr:row>1</xdr:row>
      <xdr:rowOff>15876</xdr:rowOff>
    </xdr:from>
    <xdr:to>
      <xdr:col>4</xdr:col>
      <xdr:colOff>510117</xdr:colOff>
      <xdr:row>2</xdr:row>
      <xdr:rowOff>34926</xdr:rowOff>
    </xdr:to>
    <xdr:pic>
      <xdr:nvPicPr>
        <xdr:cNvPr id="7" name="Picture 6">
          <a:extLst>
            <a:ext uri="{FF2B5EF4-FFF2-40B4-BE49-F238E27FC236}">
              <a16:creationId xmlns:a16="http://schemas.microsoft.com/office/drawing/2014/main" id="{48C8360C-4AC8-BE6A-4731-86BDFCFB03EA}"/>
            </a:ext>
          </a:extLst>
        </xdr:cNvPr>
        <xdr:cNvPicPr>
          <a:picLocks noChangeAspect="1"/>
        </xdr:cNvPicPr>
      </xdr:nvPicPr>
      <xdr:blipFill>
        <a:blip xmlns:r="http://schemas.openxmlformats.org/officeDocument/2006/relationships" r:embed="rId5"/>
        <a:stretch>
          <a:fillRect/>
        </a:stretch>
      </xdr:blipFill>
      <xdr:spPr>
        <a:xfrm>
          <a:off x="2359025" y="301626"/>
          <a:ext cx="487892" cy="298450"/>
        </a:xfrm>
        <a:prstGeom prst="rect">
          <a:avLst/>
        </a:prstGeom>
      </xdr:spPr>
    </xdr:pic>
    <xdr:clientData/>
  </xdr:twoCellAnchor>
  <xdr:twoCellAnchor editAs="oneCell">
    <xdr:from>
      <xdr:col>10</xdr:col>
      <xdr:colOff>1</xdr:colOff>
      <xdr:row>0</xdr:row>
      <xdr:rowOff>1</xdr:rowOff>
    </xdr:from>
    <xdr:to>
      <xdr:col>10</xdr:col>
      <xdr:colOff>556067</xdr:colOff>
      <xdr:row>0</xdr:row>
      <xdr:rowOff>279401</xdr:rowOff>
    </xdr:to>
    <xdr:pic>
      <xdr:nvPicPr>
        <xdr:cNvPr id="9" name="Picture 8">
          <a:extLst>
            <a:ext uri="{FF2B5EF4-FFF2-40B4-BE49-F238E27FC236}">
              <a16:creationId xmlns:a16="http://schemas.microsoft.com/office/drawing/2014/main" id="{46E1BDCB-8EA5-67EC-7552-DFF635CFC256}"/>
            </a:ext>
          </a:extLst>
        </xdr:cNvPr>
        <xdr:cNvPicPr>
          <a:picLocks noChangeAspect="1"/>
        </xdr:cNvPicPr>
      </xdr:nvPicPr>
      <xdr:blipFill>
        <a:blip xmlns:r="http://schemas.openxmlformats.org/officeDocument/2006/relationships" r:embed="rId6"/>
        <a:stretch>
          <a:fillRect/>
        </a:stretch>
      </xdr:blipFill>
      <xdr:spPr>
        <a:xfrm>
          <a:off x="5842001" y="1"/>
          <a:ext cx="556066" cy="273050"/>
        </a:xfrm>
        <a:prstGeom prst="rect">
          <a:avLst/>
        </a:prstGeom>
      </xdr:spPr>
    </xdr:pic>
    <xdr:clientData/>
  </xdr:twoCellAnchor>
  <xdr:twoCellAnchor editAs="oneCell">
    <xdr:from>
      <xdr:col>11</xdr:col>
      <xdr:colOff>76201</xdr:colOff>
      <xdr:row>0</xdr:row>
      <xdr:rowOff>0</xdr:rowOff>
    </xdr:from>
    <xdr:to>
      <xdr:col>11</xdr:col>
      <xdr:colOff>530226</xdr:colOff>
      <xdr:row>1</xdr:row>
      <xdr:rowOff>72501</xdr:rowOff>
    </xdr:to>
    <xdr:pic>
      <xdr:nvPicPr>
        <xdr:cNvPr id="11" name="Picture 10">
          <a:extLst>
            <a:ext uri="{FF2B5EF4-FFF2-40B4-BE49-F238E27FC236}">
              <a16:creationId xmlns:a16="http://schemas.microsoft.com/office/drawing/2014/main" id="{0C665061-C246-4E9C-AB83-623C210EE04B}"/>
            </a:ext>
          </a:extLst>
        </xdr:cNvPr>
        <xdr:cNvPicPr>
          <a:picLocks noChangeAspect="1"/>
        </xdr:cNvPicPr>
      </xdr:nvPicPr>
      <xdr:blipFill>
        <a:blip xmlns:r="http://schemas.openxmlformats.org/officeDocument/2006/relationships" r:embed="rId7"/>
        <a:stretch>
          <a:fillRect/>
        </a:stretch>
      </xdr:blipFill>
      <xdr:spPr>
        <a:xfrm>
          <a:off x="6502401" y="0"/>
          <a:ext cx="447675" cy="35825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emc"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6A86F-E11D-4C1C-A5CA-3E47E138137C}">
  <dimension ref="B2:P191"/>
  <sheetViews>
    <sheetView showGridLines="0" tabSelected="1" zoomScale="110" zoomScaleNormal="110" workbookViewId="0">
      <selection activeCell="D4" sqref="D4"/>
    </sheetView>
  </sheetViews>
  <sheetFormatPr defaultColWidth="8.73046875" defaultRowHeight="22.15" x14ac:dyDescent="0.55000000000000004"/>
  <cols>
    <col min="1" max="16384" width="8.73046875" style="2"/>
  </cols>
  <sheetData>
    <row r="2" spans="2:16" ht="45.4" x14ac:dyDescent="1.2">
      <c r="B2" s="1" t="s">
        <v>63</v>
      </c>
    </row>
    <row r="3" spans="2:16" ht="22.5" x14ac:dyDescent="0.6">
      <c r="P3" s="3" t="s">
        <v>60</v>
      </c>
    </row>
    <row r="4" spans="2:16" ht="22.5" x14ac:dyDescent="0.6">
      <c r="P4" s="3" t="s">
        <v>1</v>
      </c>
    </row>
    <row r="5" spans="2:16" ht="22.5" x14ac:dyDescent="0.6">
      <c r="B5" s="3" t="s">
        <v>15</v>
      </c>
      <c r="P5" s="3" t="s">
        <v>61</v>
      </c>
    </row>
    <row r="6" spans="2:16" ht="22.5" x14ac:dyDescent="0.6">
      <c r="P6" s="3" t="s">
        <v>62</v>
      </c>
    </row>
    <row r="7" spans="2:16" ht="172.15" customHeight="1" x14ac:dyDescent="0.55000000000000004">
      <c r="B7" s="16" t="s">
        <v>16</v>
      </c>
      <c r="C7" s="16"/>
      <c r="D7" s="16"/>
      <c r="E7" s="16"/>
      <c r="F7" s="16"/>
      <c r="G7" s="16"/>
      <c r="H7" s="16"/>
      <c r="I7" s="16"/>
      <c r="J7" s="16"/>
      <c r="K7" s="16"/>
      <c r="L7" s="16"/>
      <c r="M7" s="16"/>
    </row>
    <row r="12" spans="2:16" ht="22.5" x14ac:dyDescent="0.6">
      <c r="B12" s="4" t="s">
        <v>0</v>
      </c>
      <c r="H12" s="2" t="s">
        <v>2</v>
      </c>
      <c r="O12" s="6" t="s">
        <v>4</v>
      </c>
      <c r="P12" s="3" t="s">
        <v>7</v>
      </c>
    </row>
    <row r="13" spans="2:16" ht="22.5" x14ac:dyDescent="0.6">
      <c r="O13" s="3"/>
      <c r="P13" s="3" t="s">
        <v>3</v>
      </c>
    </row>
    <row r="30" spans="2:16" ht="22.9" customHeight="1" x14ac:dyDescent="0.6">
      <c r="B30" s="2" t="s">
        <v>17</v>
      </c>
      <c r="O30" s="6" t="s">
        <v>5</v>
      </c>
      <c r="P30" s="3" t="s">
        <v>8</v>
      </c>
    </row>
    <row r="31" spans="2:16" ht="51" customHeight="1" x14ac:dyDescent="0.6">
      <c r="C31" s="16" t="s">
        <v>18</v>
      </c>
      <c r="D31" s="16"/>
      <c r="E31" s="16"/>
      <c r="F31" s="16"/>
      <c r="G31" s="16"/>
      <c r="H31" s="16"/>
      <c r="I31" s="16"/>
      <c r="J31" s="16"/>
      <c r="K31" s="16"/>
      <c r="L31" s="16"/>
      <c r="M31" s="16"/>
      <c r="N31" s="16"/>
      <c r="O31" s="3"/>
      <c r="P31" s="8" t="s">
        <v>6</v>
      </c>
    </row>
    <row r="35" spans="2:16" ht="22.5" x14ac:dyDescent="0.6">
      <c r="O35" s="6" t="s">
        <v>9</v>
      </c>
      <c r="P35" s="3" t="s">
        <v>10</v>
      </c>
    </row>
    <row r="36" spans="2:16" ht="22.5" customHeight="1" x14ac:dyDescent="0.6">
      <c r="B36" s="2" t="s">
        <v>19</v>
      </c>
      <c r="O36" s="3"/>
      <c r="P36" s="3" t="s">
        <v>11</v>
      </c>
    </row>
    <row r="37" spans="2:16" ht="22.5" customHeight="1" x14ac:dyDescent="0.6">
      <c r="B37" s="2" t="s">
        <v>21</v>
      </c>
    </row>
    <row r="38" spans="2:16" ht="22.5" customHeight="1" x14ac:dyDescent="0.6">
      <c r="B38" s="2" t="s">
        <v>22</v>
      </c>
      <c r="O38" s="3"/>
      <c r="P38" s="3"/>
    </row>
    <row r="39" spans="2:16" ht="102.4" customHeight="1" x14ac:dyDescent="0.6">
      <c r="B39" s="16" t="s">
        <v>20</v>
      </c>
      <c r="C39" s="16"/>
      <c r="D39" s="16"/>
      <c r="E39" s="16"/>
      <c r="F39" s="16"/>
      <c r="G39" s="16"/>
      <c r="H39" s="16"/>
      <c r="I39" s="16"/>
      <c r="J39" s="16"/>
      <c r="K39" s="16"/>
      <c r="L39" s="16"/>
      <c r="M39" s="16"/>
      <c r="N39" s="16"/>
      <c r="O39" s="3"/>
      <c r="P39" s="3"/>
    </row>
    <row r="40" spans="2:16" ht="22.5" x14ac:dyDescent="0.6">
      <c r="O40" s="3"/>
      <c r="P40" s="3"/>
    </row>
    <row r="41" spans="2:16" ht="22.5" x14ac:dyDescent="0.6">
      <c r="O41" s="3"/>
      <c r="P41" s="3"/>
    </row>
    <row r="42" spans="2:16" ht="22.5" x14ac:dyDescent="0.6">
      <c r="O42" s="3"/>
      <c r="P42" s="3"/>
    </row>
    <row r="43" spans="2:16" ht="44.65" customHeight="1" x14ac:dyDescent="0.6">
      <c r="B43" s="16" t="s">
        <v>23</v>
      </c>
      <c r="C43" s="16"/>
      <c r="D43" s="16"/>
      <c r="E43" s="16"/>
      <c r="F43" s="16"/>
      <c r="G43" s="16"/>
      <c r="H43" s="16"/>
      <c r="I43" s="16"/>
      <c r="J43" s="16"/>
      <c r="K43" s="16"/>
      <c r="L43" s="16"/>
      <c r="M43" s="16"/>
      <c r="N43" s="16"/>
      <c r="O43" s="6" t="s">
        <v>12</v>
      </c>
      <c r="P43" s="3" t="s">
        <v>8</v>
      </c>
    </row>
    <row r="44" spans="2:16" ht="22.5" x14ac:dyDescent="0.6">
      <c r="O44" s="3"/>
      <c r="P44" s="8" t="s">
        <v>26</v>
      </c>
    </row>
    <row r="45" spans="2:16" ht="22.5" x14ac:dyDescent="0.6">
      <c r="O45" s="3"/>
      <c r="P45" s="3" t="s">
        <v>27</v>
      </c>
    </row>
    <row r="46" spans="2:16" ht="22.5" x14ac:dyDescent="0.6">
      <c r="O46" s="3"/>
      <c r="P46" s="3"/>
    </row>
    <row r="47" spans="2:16" ht="22.5" x14ac:dyDescent="0.6">
      <c r="O47" s="3"/>
      <c r="P47" s="3"/>
    </row>
    <row r="48" spans="2:16" ht="22.5" x14ac:dyDescent="0.6">
      <c r="C48" s="2" t="s">
        <v>25</v>
      </c>
      <c r="O48" s="3"/>
      <c r="P48" s="3"/>
    </row>
    <row r="49" spans="3:16" ht="22.5" x14ac:dyDescent="0.6">
      <c r="C49" s="2" t="s">
        <v>24</v>
      </c>
      <c r="O49" s="3"/>
      <c r="P49" s="3"/>
    </row>
    <row r="50" spans="3:16" ht="22.5" x14ac:dyDescent="0.6">
      <c r="O50" s="3"/>
      <c r="P50" s="3"/>
    </row>
    <row r="51" spans="3:16" ht="22.5" x14ac:dyDescent="0.6">
      <c r="O51" s="3"/>
      <c r="P51" s="3"/>
    </row>
    <row r="52" spans="3:16" ht="22.5" x14ac:dyDescent="0.6">
      <c r="O52" s="3"/>
      <c r="P52" s="3"/>
    </row>
    <row r="53" spans="3:16" ht="22.5" x14ac:dyDescent="0.6">
      <c r="O53" s="3"/>
      <c r="P53" s="3"/>
    </row>
    <row r="54" spans="3:16" ht="22.5" x14ac:dyDescent="0.6">
      <c r="O54" s="3"/>
      <c r="P54" s="3"/>
    </row>
    <row r="55" spans="3:16" ht="22.5" x14ac:dyDescent="0.6">
      <c r="O55" s="3"/>
      <c r="P55" s="3"/>
    </row>
    <row r="56" spans="3:16" ht="22.5" x14ac:dyDescent="0.6">
      <c r="O56" s="3"/>
      <c r="P56" s="3"/>
    </row>
    <row r="57" spans="3:16" ht="22.5" x14ac:dyDescent="0.6">
      <c r="O57" s="3"/>
      <c r="P57" s="3"/>
    </row>
    <row r="58" spans="3:16" ht="22.5" x14ac:dyDescent="0.6">
      <c r="O58" s="3"/>
      <c r="P58" s="3"/>
    </row>
    <row r="59" spans="3:16" ht="22.5" x14ac:dyDescent="0.6">
      <c r="O59" s="3"/>
      <c r="P59" s="3"/>
    </row>
    <row r="60" spans="3:16" ht="22.5" x14ac:dyDescent="0.6">
      <c r="O60" s="3"/>
      <c r="P60" s="3"/>
    </row>
    <row r="61" spans="3:16" ht="22.5" x14ac:dyDescent="0.6">
      <c r="O61" s="3"/>
      <c r="P61" s="3"/>
    </row>
    <row r="62" spans="3:16" ht="22.5" x14ac:dyDescent="0.6">
      <c r="O62" s="3"/>
      <c r="P62" s="3"/>
    </row>
    <row r="63" spans="3:16" ht="22.5" x14ac:dyDescent="0.6">
      <c r="O63" s="3"/>
      <c r="P63" s="3"/>
    </row>
    <row r="64" spans="3:16" ht="22.5" x14ac:dyDescent="0.6">
      <c r="O64" s="3"/>
      <c r="P64" s="3"/>
    </row>
    <row r="65" spans="2:16" ht="22.5" x14ac:dyDescent="0.6">
      <c r="O65" s="3"/>
      <c r="P65" s="3"/>
    </row>
    <row r="66" spans="2:16" ht="22.5" x14ac:dyDescent="0.6">
      <c r="B66" s="2" t="s">
        <v>28</v>
      </c>
      <c r="O66" s="6" t="s">
        <v>13</v>
      </c>
      <c r="P66" s="3" t="s">
        <v>29</v>
      </c>
    </row>
    <row r="67" spans="2:16" ht="22.5" x14ac:dyDescent="0.6">
      <c r="O67" s="3"/>
      <c r="P67" s="8" t="s">
        <v>30</v>
      </c>
    </row>
    <row r="68" spans="2:16" ht="22.5" x14ac:dyDescent="0.6">
      <c r="O68" s="3"/>
      <c r="P68" s="3" t="s">
        <v>31</v>
      </c>
    </row>
    <row r="69" spans="2:16" ht="22.5" x14ac:dyDescent="0.6">
      <c r="O69" s="3"/>
      <c r="P69" s="3" t="s">
        <v>32</v>
      </c>
    </row>
    <row r="70" spans="2:16" ht="22.5" x14ac:dyDescent="0.6">
      <c r="O70" s="3"/>
      <c r="P70" s="3"/>
    </row>
    <row r="71" spans="2:16" ht="22.5" x14ac:dyDescent="0.6">
      <c r="O71" s="3"/>
      <c r="P71" s="3"/>
    </row>
    <row r="72" spans="2:16" ht="22.5" x14ac:dyDescent="0.6">
      <c r="O72" s="3"/>
      <c r="P72" s="3"/>
    </row>
    <row r="73" spans="2:16" ht="49.5" customHeight="1" x14ac:dyDescent="0.6">
      <c r="F73" s="17" t="s">
        <v>33</v>
      </c>
      <c r="G73" s="17"/>
      <c r="H73" s="17"/>
      <c r="I73" s="17"/>
      <c r="J73" s="17"/>
      <c r="K73" s="17"/>
      <c r="L73" s="17"/>
      <c r="M73" s="17"/>
      <c r="O73" s="3"/>
      <c r="P73" s="3"/>
    </row>
    <row r="74" spans="2:16" ht="22.5" x14ac:dyDescent="0.6">
      <c r="O74" s="3"/>
      <c r="P74" s="3"/>
    </row>
    <row r="75" spans="2:16" x14ac:dyDescent="0.55000000000000004">
      <c r="F75" s="5" t="s">
        <v>34</v>
      </c>
    </row>
    <row r="77" spans="2:16" ht="22.5" x14ac:dyDescent="0.6">
      <c r="O77" s="3"/>
      <c r="P77" s="3"/>
    </row>
    <row r="78" spans="2:16" ht="22.5" x14ac:dyDescent="0.6">
      <c r="O78" s="3"/>
      <c r="P78" s="3"/>
    </row>
    <row r="79" spans="2:16" ht="22.5" x14ac:dyDescent="0.6">
      <c r="O79" s="6" t="s">
        <v>14</v>
      </c>
      <c r="P79" s="3" t="s">
        <v>35</v>
      </c>
    </row>
    <row r="80" spans="2:16" ht="22.5" x14ac:dyDescent="0.6">
      <c r="O80" s="3"/>
      <c r="P80" s="8" t="s">
        <v>36</v>
      </c>
    </row>
    <row r="126" ht="50.65" customHeight="1" x14ac:dyDescent="0.55000000000000004"/>
    <row r="152" ht="49.9" customHeight="1" x14ac:dyDescent="0.55000000000000004"/>
    <row r="168" ht="46.9" customHeight="1" x14ac:dyDescent="0.55000000000000004"/>
    <row r="173" ht="48.4" customHeight="1" x14ac:dyDescent="0.55000000000000004"/>
    <row r="174" ht="22.5" customHeight="1" x14ac:dyDescent="0.55000000000000004"/>
    <row r="175" ht="22.5" customHeight="1" x14ac:dyDescent="0.55000000000000004"/>
    <row r="176" ht="22.5" customHeight="1" x14ac:dyDescent="0.55000000000000004"/>
    <row r="177" spans="16:16" ht="22.5" customHeight="1" x14ac:dyDescent="0.55000000000000004"/>
    <row r="178" spans="16:16" ht="22.5" customHeight="1" x14ac:dyDescent="0.55000000000000004"/>
    <row r="179" spans="16:16" ht="22.5" customHeight="1" x14ac:dyDescent="0.55000000000000004"/>
    <row r="180" spans="16:16" ht="22.5" customHeight="1" x14ac:dyDescent="0.55000000000000004"/>
    <row r="187" spans="16:16" ht="73.150000000000006" customHeight="1" x14ac:dyDescent="0.55000000000000004"/>
    <row r="191" spans="16:16" ht="22.5" x14ac:dyDescent="0.6">
      <c r="P191" s="3"/>
    </row>
  </sheetData>
  <mergeCells count="5">
    <mergeCell ref="C31:N31"/>
    <mergeCell ref="B39:N39"/>
    <mergeCell ref="B43:N43"/>
    <mergeCell ref="F73:M73"/>
    <mergeCell ref="B7:M7"/>
  </mergeCells>
  <hyperlinks>
    <hyperlink ref="B12" r:id="rId1" xr:uid="{4B939CAE-87C9-48F5-A753-A5447A00CB39}"/>
  </hyperlinks>
  <pageMargins left="0.7" right="0.7" top="0.75" bottom="0.75" header="0.3" footer="0.3"/>
  <pageSetup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8D565-859E-4938-81B9-2FCE8A05A647}">
  <dimension ref="A1:AG20"/>
  <sheetViews>
    <sheetView zoomScale="120" zoomScaleNormal="120" workbookViewId="0">
      <pane xSplit="2" ySplit="2" topLeftCell="C3" activePane="bottomRight" state="frozen"/>
      <selection pane="topRight" activeCell="B1" sqref="B1"/>
      <selection pane="bottomLeft" activeCell="A3" sqref="A3"/>
      <selection pane="bottomRight" activeCell="L7" sqref="L7"/>
    </sheetView>
  </sheetViews>
  <sheetFormatPr defaultColWidth="8.73046875" defaultRowHeight="22.5" customHeight="1" x14ac:dyDescent="0.35"/>
  <cols>
    <col min="1" max="1" width="8.73046875" style="9" customWidth="1"/>
    <col min="2" max="12" width="8.73046875" style="9"/>
    <col min="13" max="13" width="7" style="9" customWidth="1"/>
    <col min="14" max="14" width="8.73046875" style="9"/>
    <col min="15" max="15" width="7" style="9" customWidth="1"/>
    <col min="16" max="16384" width="8.73046875" style="9"/>
  </cols>
  <sheetData>
    <row r="1" spans="1:33" ht="22.5" customHeight="1" x14ac:dyDescent="0.35">
      <c r="A1" s="9" t="s">
        <v>51</v>
      </c>
      <c r="G1" s="9" t="s">
        <v>49</v>
      </c>
    </row>
    <row r="2" spans="1:33" ht="22.5" customHeight="1" x14ac:dyDescent="0.35">
      <c r="A2" s="9" t="s">
        <v>52</v>
      </c>
      <c r="B2" s="9" t="s">
        <v>40</v>
      </c>
      <c r="C2" s="9" t="s">
        <v>37</v>
      </c>
      <c r="D2" s="9" t="s">
        <v>50</v>
      </c>
      <c r="F2" s="9" t="s">
        <v>39</v>
      </c>
      <c r="G2" s="9" t="s">
        <v>38</v>
      </c>
      <c r="H2" s="9" t="s">
        <v>41</v>
      </c>
      <c r="I2" s="9" t="s">
        <v>45</v>
      </c>
      <c r="J2" s="9" t="s">
        <v>46</v>
      </c>
      <c r="K2" s="9" t="s">
        <v>43</v>
      </c>
      <c r="L2" s="9" t="s">
        <v>44</v>
      </c>
      <c r="P2" s="9" t="s">
        <v>42</v>
      </c>
      <c r="R2" s="9" t="s">
        <v>48</v>
      </c>
      <c r="T2" s="9" t="s">
        <v>47</v>
      </c>
    </row>
    <row r="3" spans="1:33" ht="22.5" customHeight="1" x14ac:dyDescent="0.35">
      <c r="B3" s="9">
        <v>1</v>
      </c>
      <c r="D3" s="9" t="str">
        <f>IF(ISBLANK(D4),C3,"")</f>
        <v/>
      </c>
      <c r="E3" s="9" t="str">
        <f>IF(ISBLANK(E4),C3/B3,"")</f>
        <v/>
      </c>
      <c r="G3" s="9" t="str">
        <f>IF(ISBLANK(G4),(C3-F3),"")</f>
        <v/>
      </c>
      <c r="H3" s="9" t="str">
        <f>IF(ISBLANK(H4),G3,"")</f>
        <v/>
      </c>
      <c r="I3" s="9" t="str">
        <f>IF(ISBLANK(I4),H3/B3,"")</f>
        <v/>
      </c>
      <c r="J3" s="9" t="str">
        <f>IF(ISBLANK(J4),G3^2,"")</f>
        <v/>
      </c>
      <c r="K3" s="9" t="str">
        <f>IF(ISBLANK(K4),G3^2,"")</f>
        <v/>
      </c>
      <c r="L3" s="9" t="str">
        <f>IF(ISBLANK(L4),H3^2/B3,"")</f>
        <v/>
      </c>
    </row>
    <row r="4" spans="1:33" ht="22.5" customHeight="1" x14ac:dyDescent="0.35">
      <c r="D4" s="7" t="s">
        <v>58</v>
      </c>
      <c r="E4" s="7" t="s">
        <v>58</v>
      </c>
      <c r="G4" s="7" t="s">
        <v>58</v>
      </c>
      <c r="H4" s="7" t="s">
        <v>58</v>
      </c>
      <c r="I4" s="7" t="s">
        <v>58</v>
      </c>
      <c r="J4" s="7" t="s">
        <v>58</v>
      </c>
      <c r="K4" s="7" t="s">
        <v>58</v>
      </c>
      <c r="L4" s="7" t="s">
        <v>58</v>
      </c>
    </row>
    <row r="5" spans="1:33" ht="22.5" customHeight="1" x14ac:dyDescent="0.35">
      <c r="B5" s="9">
        <v>2</v>
      </c>
      <c r="D5" s="9" t="str">
        <f>IF(ISBLANK(D6),C5+D3,"")</f>
        <v/>
      </c>
      <c r="E5" s="9" t="str">
        <f>IF(ISBLANK(E6),(E3*B3+C5)/B5,"")</f>
        <v/>
      </c>
      <c r="G5" s="9" t="str">
        <f>IF(ISBLANK(G6),(C5-F5),"")</f>
        <v/>
      </c>
      <c r="H5" s="9" t="str">
        <f>IF(ISBLANK(H6),G5+H3,"")</f>
        <v/>
      </c>
      <c r="I5" s="9" t="str">
        <f>IF(ISBLANK(I6),(I3*B3+G5)/B5,"")</f>
        <v/>
      </c>
      <c r="J5" s="9" t="str">
        <f>IF(ISBLANK(J6),G5^2,"")</f>
        <v/>
      </c>
      <c r="K5" s="9" t="str">
        <f>IF(ISBLANK(K6),G5^2+K3,"")</f>
        <v/>
      </c>
      <c r="L5" s="9" t="str">
        <f>IF(ISBLANK(L6),H5^2/B5,"")</f>
        <v/>
      </c>
      <c r="N5" s="13" t="str">
        <f>IF(ISBLANK(N6),SQRT((K5-L5)/(B5-1)),"")</f>
        <v/>
      </c>
      <c r="P5" s="9" t="str">
        <f>IF(ISBLANK(P6),12.706,"")</f>
        <v/>
      </c>
      <c r="Q5" s="12" t="str">
        <f>IF(ISBLANK(Q6),SQRT(B5),"")</f>
        <v/>
      </c>
      <c r="R5" s="9" t="str">
        <f>IF(ISBLANK(R6),P5*N5/Q5,"")</f>
        <v/>
      </c>
      <c r="T5" s="13" t="str">
        <f>IF(ISBLANK(T6),(ABS(I5)+R5)/E5*100,"")</f>
        <v/>
      </c>
    </row>
    <row r="6" spans="1:33" ht="22.5" customHeight="1" x14ac:dyDescent="0.35">
      <c r="D6" s="7" t="s">
        <v>58</v>
      </c>
      <c r="E6" s="7" t="s">
        <v>58</v>
      </c>
      <c r="G6" s="7" t="s">
        <v>58</v>
      </c>
      <c r="H6" s="7" t="s">
        <v>58</v>
      </c>
      <c r="I6" s="7" t="s">
        <v>58</v>
      </c>
      <c r="J6" s="7" t="s">
        <v>58</v>
      </c>
      <c r="K6" s="7" t="s">
        <v>58</v>
      </c>
      <c r="L6" s="7" t="s">
        <v>58</v>
      </c>
      <c r="N6" s="7" t="s">
        <v>58</v>
      </c>
      <c r="P6" s="7" t="s">
        <v>58</v>
      </c>
      <c r="Q6" s="7" t="s">
        <v>58</v>
      </c>
      <c r="R6" s="7" t="s">
        <v>58</v>
      </c>
      <c r="T6" s="7" t="s">
        <v>58</v>
      </c>
      <c r="X6" s="10" t="s">
        <v>38</v>
      </c>
      <c r="Y6" s="11" t="s">
        <v>53</v>
      </c>
      <c r="Z6" s="10" t="s">
        <v>48</v>
      </c>
      <c r="AA6" s="18" t="s">
        <v>56</v>
      </c>
      <c r="AB6" s="10" t="str">
        <f>I11</f>
        <v/>
      </c>
      <c r="AC6" s="11" t="s">
        <v>53</v>
      </c>
      <c r="AD6" s="10" t="str">
        <f>R11</f>
        <v/>
      </c>
      <c r="AE6" s="18" t="s">
        <v>56</v>
      </c>
      <c r="AF6" s="18" t="str">
        <f>T11</f>
        <v/>
      </c>
      <c r="AG6" s="20" t="s">
        <v>57</v>
      </c>
    </row>
    <row r="7" spans="1:33" ht="22.5" customHeight="1" x14ac:dyDescent="0.35">
      <c r="B7" s="9">
        <v>3</v>
      </c>
      <c r="D7" s="9" t="str">
        <f>IF(ISBLANK(D8),C7+D5,"")</f>
        <v/>
      </c>
      <c r="E7" s="9" t="str">
        <f>IF(ISBLANK(E8),(E5*B5+C7)/B7,"")</f>
        <v/>
      </c>
      <c r="G7" s="9" t="str">
        <f>IF(ISBLANK(G8),(C7-F7),"")</f>
        <v/>
      </c>
      <c r="H7" s="9" t="str">
        <f>IF(ISBLANK(H8),G7+H5,"")</f>
        <v/>
      </c>
      <c r="I7" s="14" t="str">
        <f>IF(ISBLANK(I8),(I5*B5+G7)/B7,"")</f>
        <v/>
      </c>
      <c r="J7" s="9" t="str">
        <f>IF(ISBLANK(J8),G7^2,"")</f>
        <v/>
      </c>
      <c r="K7" s="9" t="str">
        <f>IF(ISBLANK(K8),G7^2+K5,"")</f>
        <v/>
      </c>
      <c r="L7" s="15" t="str">
        <f>IF(ISBLANK(L8),H7^2/B7,"")</f>
        <v/>
      </c>
      <c r="N7" s="13" t="str">
        <f>IF(ISBLANK(N8),SQRT((K7-L7)/(B7-1)),"")</f>
        <v/>
      </c>
      <c r="P7" s="9" t="str">
        <f>IF(ISBLANK(P8),4.303,"")</f>
        <v/>
      </c>
      <c r="Q7" s="14" t="str">
        <f>IF(ISBLANK(Q8),SQRT(B7),"")</f>
        <v/>
      </c>
      <c r="R7" s="14" t="str">
        <f>IF(ISBLANK(R8),P7*N7/Q7,"")</f>
        <v/>
      </c>
      <c r="T7" s="14" t="str">
        <f>IF(ISBLANK(T8),(ABS(I7)+R7)/E7*100,"")</f>
        <v/>
      </c>
      <c r="X7" s="21" t="s">
        <v>37</v>
      </c>
      <c r="Y7" s="21"/>
      <c r="Z7" s="21"/>
      <c r="AA7" s="18"/>
      <c r="AB7" s="21" t="str">
        <f>E11</f>
        <v/>
      </c>
      <c r="AC7" s="21"/>
      <c r="AD7" s="21"/>
      <c r="AE7" s="18"/>
      <c r="AF7" s="18"/>
      <c r="AG7" s="20"/>
    </row>
    <row r="8" spans="1:33" ht="22.5" customHeight="1" x14ac:dyDescent="0.35">
      <c r="D8" s="7" t="s">
        <v>58</v>
      </c>
      <c r="E8" s="7" t="s">
        <v>58</v>
      </c>
      <c r="G8" s="7" t="s">
        <v>58</v>
      </c>
      <c r="H8" s="7" t="s">
        <v>58</v>
      </c>
      <c r="I8" s="7" t="s">
        <v>58</v>
      </c>
      <c r="J8" s="7" t="s">
        <v>58</v>
      </c>
      <c r="K8" s="7" t="s">
        <v>58</v>
      </c>
      <c r="L8" s="7" t="s">
        <v>58</v>
      </c>
      <c r="N8" s="7" t="s">
        <v>58</v>
      </c>
      <c r="P8" s="7" t="s">
        <v>58</v>
      </c>
      <c r="Q8" s="7" t="s">
        <v>58</v>
      </c>
      <c r="R8" s="7" t="s">
        <v>58</v>
      </c>
      <c r="T8" s="7" t="s">
        <v>58</v>
      </c>
    </row>
    <row r="9" spans="1:33" ht="22.5" customHeight="1" x14ac:dyDescent="0.35">
      <c r="B9" s="9">
        <v>4</v>
      </c>
      <c r="D9" s="9" t="str">
        <f>IF(ISBLANK(D10),C9+D7,"")</f>
        <v/>
      </c>
      <c r="E9" s="9" t="str">
        <f>IF(ISBLANK(E10),(E7*B7+C9)/B9,"")</f>
        <v/>
      </c>
      <c r="G9" s="9" t="str">
        <f>IF(ISBLANK(G10),(C9-F9),"")</f>
        <v/>
      </c>
      <c r="H9" s="9" t="str">
        <f>IF(ISBLANK(H10),G9+H7,"")</f>
        <v/>
      </c>
      <c r="I9" s="9" t="str">
        <f>IF(ISBLANK(I10),(I7*B7+G9)/B9,"")</f>
        <v/>
      </c>
      <c r="J9" s="9" t="str">
        <f>IF(ISBLANK(J10),G9^2,"")</f>
        <v/>
      </c>
      <c r="K9" s="9" t="str">
        <f>IF(ISBLANK(K10),G9^2+K7,"")</f>
        <v/>
      </c>
      <c r="L9" s="9" t="str">
        <f>IF(ISBLANK(L10),H9^2/B9,"")</f>
        <v/>
      </c>
      <c r="N9" s="13" t="str">
        <f>IF(ISBLANK(N10),SQRT((K9-L9)/(B9-1)),"")</f>
        <v/>
      </c>
      <c r="P9" s="9" t="str">
        <f>IF(ISBLANK(P10),3.182,"")</f>
        <v/>
      </c>
      <c r="Q9" s="9" t="str">
        <f>IF(ISBLANK(Q10),SQRT(B9),"")</f>
        <v/>
      </c>
      <c r="R9" s="14" t="str">
        <f>IF(ISBLANK(R10),P9*N9/Q9,"")</f>
        <v/>
      </c>
      <c r="T9" s="14" t="str">
        <f>IF(ISBLANK(T10),(ABS(I9)+R9)/E9*100,"")</f>
        <v/>
      </c>
      <c r="Y9" s="9" t="s">
        <v>54</v>
      </c>
    </row>
    <row r="10" spans="1:33" ht="22.5" customHeight="1" x14ac:dyDescent="0.35">
      <c r="D10" s="7" t="s">
        <v>58</v>
      </c>
      <c r="E10" s="7" t="s">
        <v>58</v>
      </c>
      <c r="G10" s="7" t="s">
        <v>58</v>
      </c>
      <c r="H10" s="7" t="s">
        <v>58</v>
      </c>
      <c r="I10" s="7" t="s">
        <v>58</v>
      </c>
      <c r="J10" s="7" t="s">
        <v>58</v>
      </c>
      <c r="K10" s="7" t="s">
        <v>58</v>
      </c>
      <c r="L10" s="7" t="s">
        <v>58</v>
      </c>
      <c r="N10" s="7" t="s">
        <v>58</v>
      </c>
      <c r="P10" s="7" t="s">
        <v>58</v>
      </c>
      <c r="Q10" s="7" t="s">
        <v>58</v>
      </c>
      <c r="R10" s="7" t="s">
        <v>58</v>
      </c>
      <c r="T10" s="7" t="s">
        <v>58</v>
      </c>
    </row>
    <row r="11" spans="1:33" ht="22.5" customHeight="1" x14ac:dyDescent="0.35">
      <c r="B11" s="9">
        <v>5</v>
      </c>
      <c r="D11" s="9" t="str">
        <f>IF(ISBLANK(D12),C11+D9,"")</f>
        <v/>
      </c>
      <c r="E11" s="9" t="str">
        <f>IF(ISBLANK(E12),(E9*B9+C11)/B11,"")</f>
        <v/>
      </c>
      <c r="G11" s="9" t="str">
        <f>IF(ISBLANK(G12),(C11-F11),"")</f>
        <v/>
      </c>
      <c r="H11" s="9" t="str">
        <f>IF(ISBLANK(H12),G11+H9,"")</f>
        <v/>
      </c>
      <c r="I11" s="9" t="str">
        <f>IF(ISBLANK(I12),(I9*B9+G11)/B11,"")</f>
        <v/>
      </c>
      <c r="J11" s="9" t="str">
        <f>IF(ISBLANK(J12),G11^2,"")</f>
        <v/>
      </c>
      <c r="K11" s="9" t="str">
        <f>IF(ISBLANK(K12),G11^2+K9,"")</f>
        <v/>
      </c>
      <c r="L11" s="9" t="str">
        <f>IF(ISBLANK(L12),H11^2/B11,"")</f>
        <v/>
      </c>
      <c r="N11" s="13" t="str">
        <f>IF(ISBLANK(N12),SQRT((K11-L11)/(B11-1)),"")</f>
        <v/>
      </c>
      <c r="P11" s="9" t="str">
        <f>IF(ISBLANK(P12),2.776,"")</f>
        <v/>
      </c>
      <c r="Q11" s="9" t="str">
        <f>IF(ISBLANK(Q12),SQRT(B11),"")</f>
        <v/>
      </c>
      <c r="R11" s="12" t="str">
        <f>IF(ISBLANK(R12),P11*N11/Q11,"")</f>
        <v/>
      </c>
      <c r="T11" s="13" t="str">
        <f>IF(ISBLANK(T12),(ABS(I11)+R11)/E11*100,"")</f>
        <v/>
      </c>
      <c r="X11" s="10" t="s">
        <v>38</v>
      </c>
      <c r="Y11" s="11" t="s">
        <v>53</v>
      </c>
      <c r="Z11" s="10" t="s">
        <v>48</v>
      </c>
      <c r="AA11" s="18" t="s">
        <v>56</v>
      </c>
      <c r="AB11" s="10" t="str">
        <f>AB6</f>
        <v/>
      </c>
      <c r="AC11" s="11" t="s">
        <v>53</v>
      </c>
      <c r="AD11" s="10" t="str">
        <f>AD6</f>
        <v/>
      </c>
      <c r="AE11" s="18" t="s">
        <v>56</v>
      </c>
      <c r="AF11" s="19" t="str">
        <f>IF(AB12="???","",AF6*AB7/AB12)</f>
        <v/>
      </c>
      <c r="AG11" s="20" t="s">
        <v>57</v>
      </c>
    </row>
    <row r="12" spans="1:33" ht="22.5" customHeight="1" x14ac:dyDescent="0.35">
      <c r="D12" s="7" t="s">
        <v>58</v>
      </c>
      <c r="E12" s="7" t="s">
        <v>58</v>
      </c>
      <c r="G12" s="7" t="s">
        <v>58</v>
      </c>
      <c r="H12" s="7" t="s">
        <v>58</v>
      </c>
      <c r="I12" s="7" t="s">
        <v>58</v>
      </c>
      <c r="J12" s="7" t="s">
        <v>58</v>
      </c>
      <c r="K12" s="7" t="s">
        <v>58</v>
      </c>
      <c r="L12" s="7" t="s">
        <v>58</v>
      </c>
      <c r="N12" s="7" t="s">
        <v>58</v>
      </c>
      <c r="P12" s="7" t="s">
        <v>58</v>
      </c>
      <c r="Q12" s="7" t="s">
        <v>58</v>
      </c>
      <c r="R12" s="7" t="s">
        <v>58</v>
      </c>
      <c r="T12" s="7" t="s">
        <v>58</v>
      </c>
      <c r="X12" s="21" t="s">
        <v>55</v>
      </c>
      <c r="Y12" s="21"/>
      <c r="Z12" s="21"/>
      <c r="AA12" s="18"/>
      <c r="AB12" s="21" t="s">
        <v>59</v>
      </c>
      <c r="AC12" s="21"/>
      <c r="AD12" s="21"/>
      <c r="AE12" s="18"/>
      <c r="AF12" s="19"/>
      <c r="AG12" s="20"/>
    </row>
    <row r="13" spans="1:33" ht="22.5" customHeight="1" x14ac:dyDescent="0.35">
      <c r="B13" s="9">
        <v>6</v>
      </c>
      <c r="D13" s="9" t="str">
        <f>IF(ISBLANK(D14),C13+D11,"")</f>
        <v/>
      </c>
      <c r="E13" s="9" t="str">
        <f>IF(ISBLANK(E14),(E11*B11+C13)/B13,"")</f>
        <v/>
      </c>
      <c r="G13" s="9" t="str">
        <f>IF(ISBLANK(G14),(C13-F13),"")</f>
        <v/>
      </c>
      <c r="H13" s="9" t="str">
        <f>IF(ISBLANK(H14),G13+H11,"")</f>
        <v/>
      </c>
      <c r="I13" s="9" t="str">
        <f>IF(ISBLANK(I14),(I11*B11+G13)/B13,"")</f>
        <v/>
      </c>
      <c r="J13" s="9" t="str">
        <f>IF(ISBLANK(J14),G13^2,"")</f>
        <v/>
      </c>
      <c r="K13" s="9" t="str">
        <f>IF(ISBLANK(K14),G13^2+K11,"")</f>
        <v/>
      </c>
      <c r="L13" s="9" t="str">
        <f>IF(ISBLANK(L14),H13^2/B13,"")</f>
        <v/>
      </c>
      <c r="N13" s="9" t="str">
        <f>IF(ISBLANK(N14),SQRT((K13-L13)/(B13-1)),"")</f>
        <v/>
      </c>
      <c r="P13" s="9" t="str">
        <f>IF(ISBLANK(P14),2.571,"")</f>
        <v/>
      </c>
      <c r="Q13" s="9" t="str">
        <f>IF(ISBLANK(Q14),SQRT(B13),"")</f>
        <v/>
      </c>
      <c r="R13" s="9" t="str">
        <f>IF(ISBLANK(R14),P13*N13/Q13,"")</f>
        <v/>
      </c>
      <c r="T13" s="9" t="str">
        <f>IF(ISBLANK(T14),(ABS(I13)+R13)/E13*100,"")</f>
        <v/>
      </c>
    </row>
    <row r="14" spans="1:33" ht="22.5" customHeight="1" x14ac:dyDescent="0.35">
      <c r="D14" s="7">
        <v>1</v>
      </c>
      <c r="E14" s="7">
        <v>1</v>
      </c>
      <c r="G14" s="7">
        <v>1</v>
      </c>
      <c r="H14" s="7">
        <v>1</v>
      </c>
      <c r="I14" s="7">
        <v>1</v>
      </c>
      <c r="J14" s="7">
        <v>1</v>
      </c>
      <c r="K14" s="7">
        <v>1</v>
      </c>
      <c r="L14" s="7">
        <v>1</v>
      </c>
      <c r="N14" s="7">
        <v>1</v>
      </c>
      <c r="P14" s="7">
        <v>1</v>
      </c>
      <c r="Q14" s="7">
        <v>1</v>
      </c>
      <c r="R14" s="7">
        <v>1</v>
      </c>
      <c r="T14" s="7">
        <v>1</v>
      </c>
    </row>
    <row r="15" spans="1:33" ht="22.5" customHeight="1" x14ac:dyDescent="0.35">
      <c r="B15" s="9">
        <v>7</v>
      </c>
      <c r="D15" s="9" t="str">
        <f>IF(ISBLANK(D16),C15+D13,"")</f>
        <v/>
      </c>
      <c r="E15" s="9" t="str">
        <f>IF(ISBLANK(E16),(E13*B13+C15)/B15,"")</f>
        <v/>
      </c>
      <c r="G15" s="9" t="str">
        <f>IF(ISBLANK(G16),(C15-F15),"")</f>
        <v/>
      </c>
      <c r="H15" s="9" t="str">
        <f>IF(ISBLANK(H16),G15+H13,"")</f>
        <v/>
      </c>
      <c r="I15" s="9" t="str">
        <f>IF(ISBLANK(I16),(I13*B13+G15)/B15,"")</f>
        <v/>
      </c>
      <c r="J15" s="9" t="str">
        <f>IF(ISBLANK(J16),G15^2,"")</f>
        <v/>
      </c>
      <c r="K15" s="9" t="str">
        <f>IF(ISBLANK(K16),G15^2+K13,"")</f>
        <v/>
      </c>
      <c r="L15" s="9" t="str">
        <f>IF(ISBLANK(L16),H15^2/B15,"")</f>
        <v/>
      </c>
      <c r="N15" s="9" t="str">
        <f>IF(ISBLANK(N16),SQRT((K15-L15)/(B15-1)),"")</f>
        <v/>
      </c>
      <c r="P15" s="9" t="str">
        <f>IF(ISBLANK(P16),2.447,"")</f>
        <v/>
      </c>
      <c r="Q15" s="9" t="str">
        <f>IF(ISBLANK(Q16),SQRT(B15),"")</f>
        <v/>
      </c>
      <c r="R15" s="9" t="str">
        <f>IF(ISBLANK(R16),P15*N15/Q15,"")</f>
        <v/>
      </c>
      <c r="T15" s="9" t="str">
        <f>IF(ISBLANK(T16),(ABS(I15)+R15)/E15*100,"")</f>
        <v/>
      </c>
    </row>
    <row r="16" spans="1:33" ht="22.5" customHeight="1" x14ac:dyDescent="0.35">
      <c r="D16" s="7">
        <v>1</v>
      </c>
      <c r="E16" s="7">
        <v>1</v>
      </c>
      <c r="G16" s="7">
        <v>1</v>
      </c>
      <c r="H16" s="7">
        <v>1</v>
      </c>
      <c r="I16" s="7">
        <v>1</v>
      </c>
      <c r="J16" s="7">
        <v>1</v>
      </c>
      <c r="K16" s="7">
        <v>1</v>
      </c>
      <c r="L16" s="7">
        <v>1</v>
      </c>
      <c r="N16" s="7">
        <v>1</v>
      </c>
      <c r="P16" s="7">
        <v>1</v>
      </c>
      <c r="Q16" s="7">
        <v>1</v>
      </c>
      <c r="R16" s="7">
        <v>1</v>
      </c>
      <c r="T16" s="7">
        <v>1</v>
      </c>
    </row>
    <row r="17" spans="2:20" ht="22.5" customHeight="1" x14ac:dyDescent="0.35">
      <c r="B17" s="9">
        <v>8</v>
      </c>
      <c r="D17" s="9" t="str">
        <f>IF(ISBLANK(D18),C17+D15,"")</f>
        <v/>
      </c>
      <c r="E17" s="9" t="str">
        <f>IF(ISBLANK(E18),(E15*B15+C17)/B17,"")</f>
        <v/>
      </c>
      <c r="G17" s="9" t="str">
        <f>IF(ISBLANK(G18),(C17-F17),"")</f>
        <v/>
      </c>
      <c r="H17" s="9" t="str">
        <f>IF(ISBLANK(H18),G17+H15,"")</f>
        <v/>
      </c>
      <c r="I17" s="9" t="str">
        <f>IF(ISBLANK(I18),(I15*B15+G17)/B17,"")</f>
        <v/>
      </c>
      <c r="J17" s="9" t="str">
        <f>IF(ISBLANK(J18),G17^2,"")</f>
        <v/>
      </c>
      <c r="K17" s="9" t="str">
        <f>IF(ISBLANK(K18),G17^2+K15,"")</f>
        <v/>
      </c>
      <c r="L17" s="9" t="str">
        <f>IF(ISBLANK(L18),H17^2/B17,"")</f>
        <v/>
      </c>
      <c r="N17" s="9" t="str">
        <f>IF(ISBLANK(N18),SQRT((K17-L17)/(B17-1)),"")</f>
        <v/>
      </c>
      <c r="P17" s="9" t="str">
        <f>IF(ISBLANK(P18),2.365,"")</f>
        <v/>
      </c>
      <c r="Q17" s="9" t="str">
        <f>IF(ISBLANK(Q18),SQRT(B17),"")</f>
        <v/>
      </c>
      <c r="R17" s="9" t="str">
        <f>IF(ISBLANK(R18),P17*N17/Q17,"")</f>
        <v/>
      </c>
      <c r="T17" s="9" t="str">
        <f>IF(ISBLANK(T18),(ABS(I17)+R17)/E17*100,"")</f>
        <v/>
      </c>
    </row>
    <row r="18" spans="2:20" ht="22.5" customHeight="1" x14ac:dyDescent="0.35">
      <c r="D18" s="7">
        <v>1</v>
      </c>
      <c r="E18" s="7">
        <v>1</v>
      </c>
      <c r="G18" s="7">
        <v>1</v>
      </c>
      <c r="H18" s="7">
        <v>1</v>
      </c>
      <c r="I18" s="7">
        <v>1</v>
      </c>
      <c r="J18" s="7">
        <v>1</v>
      </c>
      <c r="K18" s="7">
        <v>1</v>
      </c>
      <c r="L18" s="7">
        <v>1</v>
      </c>
      <c r="N18" s="7">
        <v>1</v>
      </c>
      <c r="P18" s="7">
        <v>1</v>
      </c>
      <c r="Q18" s="7">
        <v>1</v>
      </c>
      <c r="R18" s="7">
        <v>1</v>
      </c>
      <c r="T18" s="7">
        <v>1</v>
      </c>
    </row>
    <row r="19" spans="2:20" ht="22.5" customHeight="1" x14ac:dyDescent="0.35">
      <c r="B19" s="9">
        <v>9</v>
      </c>
      <c r="D19" s="9" t="str">
        <f>IF(ISBLANK(D20),C19+D17,"")</f>
        <v/>
      </c>
      <c r="E19" s="9" t="str">
        <f>IF(ISBLANK(E20),(E17*B17+C19)/B19,"")</f>
        <v/>
      </c>
      <c r="G19" s="9" t="str">
        <f>IF(ISBLANK(G20),(C19-F19),"")</f>
        <v/>
      </c>
      <c r="H19" s="9" t="str">
        <f>IF(ISBLANK(H20),G19+H17,"")</f>
        <v/>
      </c>
      <c r="I19" s="9" t="str">
        <f>IF(ISBLANK(I20),(I17*B17+G19)/B19,"")</f>
        <v/>
      </c>
      <c r="J19" s="9" t="str">
        <f>IF(ISBLANK(J20),G19^2,"")</f>
        <v/>
      </c>
      <c r="K19" s="9" t="str">
        <f>IF(ISBLANK(K20),G19^2+K17,"")</f>
        <v/>
      </c>
      <c r="L19" s="9" t="str">
        <f>IF(ISBLANK(L20),H19^2/B19,"")</f>
        <v/>
      </c>
      <c r="N19" s="9" t="str">
        <f>IF(ISBLANK(N20),SQRT((K19-L19)/(B19-1)),"")</f>
        <v/>
      </c>
      <c r="P19" s="9" t="str">
        <f>IF(ISBLANK(P20),2.306,"")</f>
        <v/>
      </c>
      <c r="Q19" s="9" t="str">
        <f>IF(ISBLANK(Q20),SQRT(B19),"")</f>
        <v/>
      </c>
      <c r="R19" s="9" t="str">
        <f>IF(ISBLANK(R20),P19*N19/Q19,"")</f>
        <v/>
      </c>
      <c r="T19" s="9" t="str">
        <f>IF(ISBLANK(T20),(ABS(I19)+R19)/E19*100,"")</f>
        <v/>
      </c>
    </row>
    <row r="20" spans="2:20" ht="22.5" customHeight="1" x14ac:dyDescent="0.35">
      <c r="D20" s="7">
        <v>1</v>
      </c>
      <c r="E20" s="7">
        <v>1</v>
      </c>
      <c r="G20" s="7">
        <v>1</v>
      </c>
      <c r="H20" s="7">
        <v>1</v>
      </c>
      <c r="I20" s="7">
        <v>1</v>
      </c>
      <c r="J20" s="7">
        <v>1</v>
      </c>
      <c r="K20" s="7">
        <v>1</v>
      </c>
      <c r="L20" s="7">
        <v>1</v>
      </c>
      <c r="N20" s="7">
        <v>1</v>
      </c>
      <c r="P20" s="7">
        <v>1</v>
      </c>
      <c r="Q20" s="7">
        <v>1</v>
      </c>
      <c r="R20" s="7">
        <v>1</v>
      </c>
      <c r="T20" s="7">
        <v>1</v>
      </c>
    </row>
  </sheetData>
  <mergeCells count="12">
    <mergeCell ref="X7:Z7"/>
    <mergeCell ref="X12:Z12"/>
    <mergeCell ref="AB7:AD7"/>
    <mergeCell ref="AB12:AD12"/>
    <mergeCell ref="AA6:AA7"/>
    <mergeCell ref="AA11:AA12"/>
    <mergeCell ref="AE6:AE7"/>
    <mergeCell ref="AE11:AE12"/>
    <mergeCell ref="AF6:AF7"/>
    <mergeCell ref="AF11:AF12"/>
    <mergeCell ref="AG6:AG7"/>
    <mergeCell ref="AG11:AG1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RATA</vt:lpstr>
      <vt:lpstr>Calculator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Graham</dc:creator>
  <cp:lastModifiedBy>Shane Williams</cp:lastModifiedBy>
  <cp:lastPrinted>2024-02-15T21:42:48Z</cp:lastPrinted>
  <dcterms:created xsi:type="dcterms:W3CDTF">2024-02-15T13:29:13Z</dcterms:created>
  <dcterms:modified xsi:type="dcterms:W3CDTF">2025-09-13T01:56:13Z</dcterms:modified>
</cp:coreProperties>
</file>